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ОВДП" sheetId="1" r:id="rId1"/>
  </sheets>
  <calcPr calcId="145621" calcOnSave="0"/>
</workbook>
</file>

<file path=xl/calcChain.xml><?xml version="1.0" encoding="utf-8"?>
<calcChain xmlns="http://schemas.openxmlformats.org/spreadsheetml/2006/main">
  <c r="D42" i="1" l="1"/>
  <c r="D33" i="1" l="1"/>
  <c r="F27" i="1" l="1"/>
  <c r="D27" i="1"/>
  <c r="F29" i="1" l="1"/>
  <c r="D29" i="1"/>
  <c r="F28" i="1"/>
  <c r="D28" i="1"/>
  <c r="F25" i="1" l="1"/>
  <c r="D25" i="1"/>
  <c r="D44" i="1" l="1"/>
  <c r="D22" i="1" l="1"/>
  <c r="F22" i="1"/>
  <c r="F44" i="1" l="1"/>
  <c r="F40" i="1"/>
  <c r="D40" i="1"/>
  <c r="F33" i="1"/>
  <c r="F36" i="1" s="1"/>
  <c r="D36" i="1"/>
  <c r="D30" i="1"/>
  <c r="D41" i="1" l="1"/>
  <c r="D43" i="1" s="1"/>
  <c r="D45" i="1"/>
  <c r="D46" i="1" s="1"/>
  <c r="F30" i="1"/>
  <c r="F41" i="1" s="1"/>
  <c r="F42" i="1" s="1"/>
  <c r="F43" i="1" s="1"/>
  <c r="F45" i="1" l="1"/>
  <c r="F46" i="1" s="1"/>
</calcChain>
</file>

<file path=xl/sharedStrings.xml><?xml version="1.0" encoding="utf-8"?>
<sst xmlns="http://schemas.openxmlformats.org/spreadsheetml/2006/main" count="94" uniqueCount="63">
  <si>
    <t>Внесення готівки</t>
  </si>
  <si>
    <t xml:space="preserve">Термін для розрахунку, днів </t>
  </si>
  <si>
    <t>Витрати на придбання ОВДП</t>
  </si>
  <si>
    <t>не тарифікується</t>
  </si>
  <si>
    <t>Безготівкове перерахування коштів на поточний рахунок в іншому банку</t>
  </si>
  <si>
    <t>в нац.валюті</t>
  </si>
  <si>
    <t xml:space="preserve">ПРИ ЗДІЙСНЕННІ РОЗРАХУНКУ НЕОБХІДНО ВЗЯТИ ДО УВАГИ НАСТУПНЕ: </t>
  </si>
  <si>
    <t xml:space="preserve">Розрахунки проведені без врахування вартості виведення коштів з банку. Відповідно, в розрахунку не враховані: </t>
  </si>
  <si>
    <t>Параметри ОВДП в національній валюті</t>
  </si>
  <si>
    <t>Витрати на оплату послуг казначейства,  депозитарні послуги банку та здійснення продажу ін.валюти на МВРУ</t>
  </si>
  <si>
    <t>Інші витрати клієнта</t>
  </si>
  <si>
    <t>Всього Інші витрати клієнта</t>
  </si>
  <si>
    <t xml:space="preserve"> </t>
  </si>
  <si>
    <t xml:space="preserve"> Орієнтовний курс заповнюється менеджером - </t>
  </si>
  <si>
    <t xml:space="preserve"> - значення в полях сірого кольору розраховуються автоматично</t>
  </si>
  <si>
    <t>Кількість місяців для розрахунку
 комісії за зберігання ОВДП</t>
  </si>
  <si>
    <t>%%</t>
  </si>
  <si>
    <t xml:space="preserve">Зазначити прогнозну суму придбання ОВДП* 
  </t>
  </si>
  <si>
    <t>ГРН</t>
  </si>
  <si>
    <t xml:space="preserve">Вказується орієнтовний термін. Заповнюється менеджером відповідно до потреб
 клієнта та на підставі даних Графіку розміщення ОВДП на сайті міністерства фінансів  </t>
  </si>
  <si>
    <t xml:space="preserve">Вказується орієнтовний рівень дохідності (оскільки рівень дохідності за 
неконкурентними заявками встановлюється за результатами аукціону) </t>
  </si>
  <si>
    <t>Орієнтовна дохідність клієнта в річних %%</t>
  </si>
  <si>
    <t>Орієнтовна сума доходу від розміщення коштів в ОВДП (без вирахування витрат)</t>
  </si>
  <si>
    <t>Орієнтовний дохід клієнта за вирахуванням витрат на обслуговування в банку та зборів</t>
  </si>
  <si>
    <t>Орієнтовна загальна сума витрат клієнта на оплату послуг банку в національній валюті</t>
  </si>
  <si>
    <t>Орієнтовна загальна сума витрат клієнта на оплату послуг банку в валюті ОВДП</t>
  </si>
  <si>
    <t>Сума, грн.</t>
  </si>
  <si>
    <t>Дохідність ОВДП</t>
  </si>
  <si>
    <t xml:space="preserve">Вказується кількість місяців, протягом яких ОВДП зберігаються на рахунку в ЦП. При цьому,
враховується будь-який місяць, в якому цінні папери обліковуються на рахунку хоча б один день**   </t>
  </si>
  <si>
    <r>
      <t xml:space="preserve">Розрахунок є </t>
    </r>
    <r>
      <rPr>
        <b/>
        <sz val="16"/>
        <color rgb="FFFF0000"/>
        <rFont val="Calibri"/>
        <family val="2"/>
        <charset val="204"/>
        <scheme val="minor"/>
      </rPr>
      <t>індикативним</t>
    </r>
    <r>
      <rPr>
        <b/>
        <sz val="16"/>
        <color theme="2" tint="-0.89999084444715716"/>
        <rFont val="Calibri"/>
        <family val="2"/>
        <charset val="204"/>
        <scheme val="minor"/>
      </rPr>
      <t xml:space="preserve"> та застосовується для визначення </t>
    </r>
    <r>
      <rPr>
        <b/>
        <sz val="16"/>
        <color rgb="FFFF0000"/>
        <rFont val="Calibri"/>
        <family val="2"/>
        <charset val="204"/>
        <scheme val="minor"/>
      </rPr>
      <t>орієнтовного</t>
    </r>
    <r>
      <rPr>
        <b/>
        <sz val="16"/>
        <color theme="2" tint="-0.89999084444715716"/>
        <rFont val="Calibri"/>
        <family val="2"/>
        <charset val="204"/>
        <scheme val="minor"/>
      </rPr>
      <t xml:space="preserve"> рівня витрат та дохідності операцій з  ОВДП 
Фактична сума витрат та фінансовий результат від проведення операцій з ОВДП можуть відрізнятися від даного розрахунку.   </t>
    </r>
  </si>
  <si>
    <t>Курс валюти (USD чи EUR) (НБУ)</t>
  </si>
  <si>
    <t>Параметри валютних ОВДП</t>
  </si>
  <si>
    <t xml:space="preserve">Перерахування коштів з поточного рахунку  з метою придбання ОВДП </t>
  </si>
  <si>
    <t>Відкриття поточного мультивалютного рахунку</t>
  </si>
  <si>
    <t xml:space="preserve">Зарахування безготівкових коштів на рахунки в національній та іноземних валютах  </t>
  </si>
  <si>
    <t>Видача з поточного рахунку готівки</t>
  </si>
  <si>
    <t>в валюті</t>
  </si>
  <si>
    <t>Відкриття рахунку в ЦП резиденту</t>
  </si>
  <si>
    <t xml:space="preserve">Списання ОВДП з рахунку резидента в ЦП, за одну операцію </t>
  </si>
  <si>
    <t>Всього витрати на оплату послуг брокера, депозитарію</t>
  </si>
  <si>
    <t>Зарахування ОВДП на рахунок резидента в ЦП після аукціону Мінфіну</t>
  </si>
  <si>
    <t>Всього сумма комісій за обслуговування клієнтів по операціях з ОВДП</t>
  </si>
  <si>
    <t>Орієнтовний рівень загальних витрат клієнта за операцією з ОВДП в %% (витрати на оплату послуг банку)</t>
  </si>
  <si>
    <r>
      <t xml:space="preserve">1,5% </t>
    </r>
    <r>
      <rPr>
        <b/>
        <sz val="11"/>
        <color theme="0" tint="-0.499984740745262"/>
        <rFont val="Calibri"/>
        <family val="2"/>
        <scheme val="minor"/>
      </rPr>
      <t>мін. 100 грн.</t>
    </r>
  </si>
  <si>
    <r>
      <t xml:space="preserve">1,2% </t>
    </r>
    <r>
      <rPr>
        <b/>
        <sz val="11"/>
        <color theme="0" tint="-0.499984740745262"/>
        <rFont val="Calibri"/>
        <family val="2"/>
        <scheme val="minor"/>
      </rPr>
      <t>мін. 25 грн.</t>
    </r>
  </si>
  <si>
    <t xml:space="preserve">50 USD за кожну операцію </t>
  </si>
  <si>
    <t>3% від суми, мін. 30 грн., макс. 5000 грн.</t>
  </si>
  <si>
    <t>Сума валюти</t>
  </si>
  <si>
    <r>
      <t xml:space="preserve">Брокерська комісія за купівлю-продаж ОВДП:  0,05% </t>
    </r>
    <r>
      <rPr>
        <b/>
        <sz val="11"/>
        <color rgb="FFFF0000"/>
        <rFont val="Calibri"/>
        <family val="2"/>
        <charset val="204"/>
        <scheme val="minor"/>
      </rPr>
      <t>мін. 2000 грн.</t>
    </r>
  </si>
  <si>
    <r>
      <t>0,05% мін.</t>
    </r>
    <r>
      <rPr>
        <sz val="11"/>
        <color rgb="FFFF0000"/>
        <rFont val="Calibri"/>
        <family val="2"/>
        <charset val="204"/>
        <scheme val="minor"/>
      </rPr>
      <t xml:space="preserve"> 2000 грн.</t>
    </r>
  </si>
  <si>
    <t>Комісії за обслуговування  клієнтів по операціях з придбання ОВДП</t>
  </si>
  <si>
    <t>* Рекомендована сума для клієнтів, які вперше купують ОВДП  – 1 млн.грн./40 тис. дол. США/30 тис. євро за номіналом.</t>
  </si>
  <si>
    <t>мін 200 грн. за міс.</t>
  </si>
  <si>
    <t>Вказується кількість виплат купонів протягом терміну дії ОВДП</t>
  </si>
  <si>
    <t>Кількість виплат купонів</t>
  </si>
  <si>
    <t xml:space="preserve">Зберігання прав на ОВДП                                                                                                                                                                                            </t>
  </si>
  <si>
    <t>Комісія за переказ коштів у зв'язку з виплатою купона, за одну операцію</t>
  </si>
  <si>
    <t>Переказ коштів клієнту у зв'язку з погашенням ОВДП</t>
  </si>
  <si>
    <t xml:space="preserve"> - значення в полях синього кольору підлягають заповненню</t>
  </si>
  <si>
    <t>USD / EUR</t>
  </si>
  <si>
    <t>0,02% від суми платежу, мін. 500 грн.,
 макс. 2000 грн.</t>
  </si>
  <si>
    <t>0,02% від суми платежу, мін. 500 грн., 
макс. 2000 грн.</t>
  </si>
  <si>
    <t>до 50 млн. грн. - 300 грн., 
понад 50 млн. грн. - 700 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</si>
</sst>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₴_-;\-* #,##0\ _₴_-;_-* &quot;-&quot;\ _₴_-;_-@_-"/>
    <numFmt numFmtId="164" formatCode="_-* #,##0&quot;₴&quot;_-;\-* #,##0&quot;₴&quot;_-;_-* &quot;-&quot;&quot;₴&quot;_-;_-@_-"/>
    <numFmt numFmtId="165" formatCode="_-[$$-409]* #,##0_ ;_-[$$-409]* \-#,##0\ ;_-[$$-409]* &quot;-&quot;_ ;_-@_ "/>
    <numFmt numFmtId="166" formatCode="#,##0&quot;₴&quot;"/>
    <numFmt numFmtId="167" formatCode="#,##0.00&quot;₴&quot;"/>
    <numFmt numFmtId="168" formatCode="0.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70C0"/>
      <name val="Calibri"/>
      <family val="2"/>
      <scheme val="minor"/>
    </font>
    <font>
      <sz val="12"/>
      <color theme="4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6"/>
      <color theme="2" tint="-0.89999084444715716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rgb="FF0070C0"/>
      <name val="Calibri"/>
      <family val="2"/>
      <charset val="204"/>
      <scheme val="minor"/>
    </font>
    <font>
      <b/>
      <i/>
      <sz val="12"/>
      <color rgb="FF0070C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8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34998626667073579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6" fillId="0" borderId="0" xfId="0" applyFont="1"/>
    <xf numFmtId="10" fontId="0" fillId="0" borderId="0" xfId="0" applyNumberFormat="1" applyFill="1" applyBorder="1" applyAlignment="1">
      <alignment horizontal="center" vertical="center"/>
    </xf>
    <xf numFmtId="0" fontId="6" fillId="4" borderId="15" xfId="0" applyFont="1" applyFill="1" applyBorder="1"/>
    <xf numFmtId="0" fontId="0" fillId="0" borderId="12" xfId="0" applyBorder="1" applyAlignment="1">
      <alignment horizontal="center" vertical="center" wrapText="1"/>
    </xf>
    <xf numFmtId="166" fontId="0" fillId="0" borderId="11" xfId="0" applyNumberForma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10" fontId="0" fillId="5" borderId="38" xfId="0" applyNumberFormat="1" applyFill="1" applyBorder="1" applyAlignment="1">
      <alignment horizontal="center" vertical="center"/>
    </xf>
    <xf numFmtId="10" fontId="0" fillId="5" borderId="39" xfId="0" applyNumberFormat="1" applyFill="1" applyBorder="1" applyAlignment="1">
      <alignment horizontal="center" vertical="center"/>
    </xf>
    <xf numFmtId="0" fontId="0" fillId="5" borderId="40" xfId="0" applyFill="1" applyBorder="1"/>
    <xf numFmtId="0" fontId="0" fillId="5" borderId="39" xfId="0" applyFill="1" applyBorder="1"/>
    <xf numFmtId="166" fontId="7" fillId="2" borderId="4" xfId="0" applyNumberFormat="1" applyFont="1" applyFill="1" applyBorder="1" applyAlignment="1">
      <alignment horizontal="center" vertical="center"/>
    </xf>
    <xf numFmtId="10" fontId="6" fillId="2" borderId="19" xfId="0" applyNumberFormat="1" applyFont="1" applyFill="1" applyBorder="1" applyAlignment="1">
      <alignment horizontal="center" vertical="center"/>
    </xf>
    <xf numFmtId="164" fontId="8" fillId="0" borderId="36" xfId="0" applyNumberFormat="1" applyFont="1" applyFill="1" applyBorder="1" applyAlignment="1">
      <alignment horizontal="center" vertical="center"/>
    </xf>
    <xf numFmtId="166" fontId="9" fillId="2" borderId="35" xfId="0" applyNumberFormat="1" applyFont="1" applyFill="1" applyBorder="1" applyAlignment="1">
      <alignment horizontal="center" vertical="center"/>
    </xf>
    <xf numFmtId="166" fontId="7" fillId="2" borderId="32" xfId="0" applyNumberFormat="1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/>
    </xf>
    <xf numFmtId="167" fontId="0" fillId="0" borderId="39" xfId="0" applyNumberFormat="1" applyFill="1" applyBorder="1" applyAlignment="1">
      <alignment horizontal="center" vertical="center"/>
    </xf>
    <xf numFmtId="168" fontId="10" fillId="0" borderId="26" xfId="0" applyNumberFormat="1" applyFont="1" applyFill="1" applyBorder="1" applyAlignment="1">
      <alignment horizontal="center" vertical="center" wrapText="1"/>
    </xf>
    <xf numFmtId="168" fontId="10" fillId="0" borderId="51" xfId="0" applyNumberFormat="1" applyFont="1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166" fontId="9" fillId="2" borderId="56" xfId="0" applyNumberFormat="1" applyFont="1" applyFill="1" applyBorder="1" applyAlignment="1">
      <alignment horizontal="center" vertical="center"/>
    </xf>
    <xf numFmtId="164" fontId="8" fillId="0" borderId="53" xfId="0" applyNumberFormat="1" applyFont="1" applyFill="1" applyBorder="1" applyAlignment="1">
      <alignment horizontal="center" vertical="center"/>
    </xf>
    <xf numFmtId="166" fontId="9" fillId="2" borderId="58" xfId="0" applyNumberFormat="1" applyFont="1" applyFill="1" applyBorder="1" applyAlignment="1">
      <alignment horizontal="center" vertical="center"/>
    </xf>
    <xf numFmtId="165" fontId="10" fillId="3" borderId="54" xfId="0" applyNumberFormat="1" applyFont="1" applyFill="1" applyBorder="1" applyAlignment="1">
      <alignment horizontal="center" vertical="center"/>
    </xf>
    <xf numFmtId="10" fontId="6" fillId="4" borderId="55" xfId="0" applyNumberFormat="1" applyFont="1" applyFill="1" applyBorder="1" applyAlignment="1">
      <alignment horizontal="center" vertical="center"/>
    </xf>
    <xf numFmtId="165" fontId="7" fillId="3" borderId="60" xfId="0" applyNumberFormat="1" applyFont="1" applyFill="1" applyBorder="1" applyAlignment="1">
      <alignment horizontal="center" vertical="center"/>
    </xf>
    <xf numFmtId="165" fontId="7" fillId="3" borderId="59" xfId="0" applyNumberFormat="1" applyFont="1" applyFill="1" applyBorder="1" applyAlignment="1">
      <alignment horizontal="center" vertical="center"/>
    </xf>
    <xf numFmtId="164" fontId="0" fillId="2" borderId="18" xfId="0" applyNumberFormat="1" applyFill="1" applyBorder="1" applyAlignment="1">
      <alignment horizontal="left" vertical="center"/>
    </xf>
    <xf numFmtId="0" fontId="6" fillId="7" borderId="65" xfId="0" applyFont="1" applyFill="1" applyBorder="1" applyAlignment="1">
      <alignment horizontal="center" vertical="center"/>
    </xf>
    <xf numFmtId="165" fontId="9" fillId="7" borderId="67" xfId="0" applyNumberFormat="1" applyFont="1" applyFill="1" applyBorder="1" applyAlignment="1">
      <alignment horizontal="center" vertical="center"/>
    </xf>
    <xf numFmtId="10" fontId="9" fillId="2" borderId="66" xfId="0" applyNumberFormat="1" applyFont="1" applyFill="1" applyBorder="1" applyAlignment="1">
      <alignment horizontal="center" vertical="center"/>
    </xf>
    <xf numFmtId="10" fontId="6" fillId="2" borderId="48" xfId="0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top" wrapText="1"/>
    </xf>
    <xf numFmtId="164" fontId="10" fillId="0" borderId="57" xfId="0" applyNumberFormat="1" applyFont="1" applyFill="1" applyBorder="1" applyAlignment="1">
      <alignment horizontal="center" vertical="center"/>
    </xf>
    <xf numFmtId="166" fontId="3" fillId="0" borderId="42" xfId="0" applyNumberFormat="1" applyFont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top" wrapText="1"/>
    </xf>
    <xf numFmtId="164" fontId="10" fillId="0" borderId="55" xfId="0" applyNumberFormat="1" applyFont="1" applyFill="1" applyBorder="1" applyAlignment="1">
      <alignment horizontal="center" vertical="center"/>
    </xf>
    <xf numFmtId="166" fontId="0" fillId="0" borderId="68" xfId="0" applyNumberFormat="1" applyFill="1" applyBorder="1" applyAlignment="1">
      <alignment horizontal="center" vertical="center" wrapText="1"/>
    </xf>
    <xf numFmtId="167" fontId="8" fillId="6" borderId="43" xfId="0" applyNumberFormat="1" applyFont="1" applyFill="1" applyBorder="1" applyAlignment="1" applyProtection="1">
      <alignment horizontal="center" vertical="center"/>
      <protection locked="0"/>
    </xf>
    <xf numFmtId="167" fontId="8" fillId="6" borderId="34" xfId="0" applyNumberFormat="1" applyFont="1" applyFill="1" applyBorder="1" applyAlignment="1" applyProtection="1">
      <alignment horizontal="center" vertical="center"/>
      <protection locked="0"/>
    </xf>
    <xf numFmtId="166" fontId="3" fillId="0" borderId="46" xfId="0" applyNumberFormat="1" applyFont="1" applyBorder="1" applyAlignment="1">
      <alignment horizontal="center" vertical="center" wrapText="1"/>
    </xf>
    <xf numFmtId="166" fontId="0" fillId="2" borderId="69" xfId="0" applyNumberFormat="1" applyFill="1" applyBorder="1" applyAlignment="1">
      <alignment horizontal="center" vertical="center" wrapText="1"/>
    </xf>
    <xf numFmtId="166" fontId="0" fillId="2" borderId="3" xfId="0" applyNumberFormat="1" applyFill="1" applyBorder="1" applyAlignment="1">
      <alignment horizontal="center" vertical="center" wrapText="1"/>
    </xf>
    <xf numFmtId="166" fontId="6" fillId="2" borderId="23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center"/>
    </xf>
    <xf numFmtId="0" fontId="8" fillId="0" borderId="12" xfId="0" applyFont="1" applyBorder="1" applyAlignment="1">
      <alignment horizontal="center" vertical="center" wrapText="1"/>
    </xf>
    <xf numFmtId="41" fontId="7" fillId="2" borderId="49" xfId="0" applyNumberFormat="1" applyFont="1" applyFill="1" applyBorder="1" applyAlignment="1">
      <alignment horizontal="center" vertical="center"/>
    </xf>
    <xf numFmtId="164" fontId="4" fillId="2" borderId="50" xfId="0" applyNumberFormat="1" applyFont="1" applyFill="1" applyBorder="1" applyAlignment="1">
      <alignment horizontal="center" vertical="center"/>
    </xf>
    <xf numFmtId="0" fontId="19" fillId="8" borderId="0" xfId="0" applyFont="1" applyFill="1" applyAlignment="1">
      <alignment horizontal="left" vertical="center"/>
    </xf>
    <xf numFmtId="2" fontId="22" fillId="8" borderId="47" xfId="0" applyNumberFormat="1" applyFont="1" applyFill="1" applyBorder="1" applyAlignment="1" applyProtection="1">
      <alignment horizontal="center"/>
      <protection locked="0"/>
    </xf>
    <xf numFmtId="166" fontId="0" fillId="2" borderId="75" xfId="0" applyNumberFormat="1" applyFill="1" applyBorder="1" applyAlignment="1">
      <alignment horizontal="center" vertical="center" wrapText="1"/>
    </xf>
    <xf numFmtId="166" fontId="0" fillId="2" borderId="76" xfId="0" applyNumberFormat="1" applyFill="1" applyBorder="1" applyAlignment="1">
      <alignment horizontal="center" vertical="center" wrapText="1"/>
    </xf>
    <xf numFmtId="166" fontId="0" fillId="2" borderId="34" xfId="0" applyNumberFormat="1" applyFill="1" applyBorder="1" applyAlignment="1">
      <alignment horizontal="center" vertical="center"/>
    </xf>
    <xf numFmtId="166" fontId="6" fillId="2" borderId="48" xfId="0" applyNumberFormat="1" applyFont="1" applyFill="1" applyBorder="1" applyAlignment="1">
      <alignment horizontal="center" vertical="center" wrapText="1"/>
    </xf>
    <xf numFmtId="166" fontId="7" fillId="2" borderId="76" xfId="0" applyNumberFormat="1" applyFont="1" applyFill="1" applyBorder="1" applyAlignment="1">
      <alignment horizontal="center" vertical="center"/>
    </xf>
    <xf numFmtId="166" fontId="9" fillId="2" borderId="48" xfId="0" applyNumberFormat="1" applyFont="1" applyFill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166" fontId="0" fillId="2" borderId="78" xfId="0" applyNumberFormat="1" applyFill="1" applyBorder="1" applyAlignment="1">
      <alignment horizontal="center" vertical="center" wrapText="1"/>
    </xf>
    <xf numFmtId="0" fontId="1" fillId="3" borderId="82" xfId="0" applyFont="1" applyFill="1" applyBorder="1" applyAlignment="1">
      <alignment vertical="center"/>
    </xf>
    <xf numFmtId="3" fontId="5" fillId="8" borderId="82" xfId="0" applyNumberFormat="1" applyFont="1" applyFill="1" applyBorder="1" applyAlignment="1" applyProtection="1">
      <alignment horizontal="center" vertical="center"/>
      <protection locked="0"/>
    </xf>
    <xf numFmtId="0" fontId="2" fillId="3" borderId="82" xfId="0" applyFont="1" applyFill="1" applyBorder="1" applyAlignment="1">
      <alignment vertical="center"/>
    </xf>
    <xf numFmtId="0" fontId="0" fillId="3" borderId="82" xfId="0" applyFill="1" applyBorder="1" applyAlignment="1">
      <alignment vertical="center"/>
    </xf>
    <xf numFmtId="0" fontId="0" fillId="3" borderId="82" xfId="0" applyFill="1" applyBorder="1" applyAlignment="1">
      <alignment vertical="center" wrapText="1"/>
    </xf>
    <xf numFmtId="10" fontId="0" fillId="8" borderId="82" xfId="0" applyNumberFormat="1" applyFill="1" applyBorder="1" applyAlignment="1" applyProtection="1">
      <alignment horizontal="center" vertical="center"/>
      <protection locked="0"/>
    </xf>
    <xf numFmtId="166" fontId="0" fillId="2" borderId="83" xfId="0" applyNumberFormat="1" applyFill="1" applyBorder="1" applyAlignment="1">
      <alignment horizontal="center" vertical="center" wrapText="1"/>
    </xf>
    <xf numFmtId="166" fontId="0" fillId="2" borderId="24" xfId="0" applyNumberFormat="1" applyFill="1" applyBorder="1" applyAlignment="1">
      <alignment horizontal="center" vertical="center" wrapText="1"/>
    </xf>
    <xf numFmtId="166" fontId="0" fillId="2" borderId="10" xfId="0" applyNumberFormat="1" applyFill="1" applyBorder="1" applyAlignment="1">
      <alignment horizontal="center" vertical="center" wrapText="1"/>
    </xf>
    <xf numFmtId="41" fontId="0" fillId="2" borderId="25" xfId="0" applyNumberFormat="1" applyFill="1" applyBorder="1" applyAlignment="1">
      <alignment horizontal="center" vertical="center"/>
    </xf>
    <xf numFmtId="41" fontId="4" fillId="2" borderId="5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6" fontId="7" fillId="2" borderId="8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7" fillId="0" borderId="0" xfId="0" applyFont="1" applyAlignment="1">
      <alignment horizontal="right" vertical="center" wrapText="1"/>
    </xf>
    <xf numFmtId="0" fontId="17" fillId="0" borderId="1" xfId="0" applyFont="1" applyBorder="1" applyAlignment="1">
      <alignment horizontal="right" vertical="center"/>
    </xf>
    <xf numFmtId="0" fontId="6" fillId="0" borderId="41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11" fillId="0" borderId="3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6" fillId="3" borderId="79" xfId="0" applyFont="1" applyFill="1" applyBorder="1" applyAlignment="1">
      <alignment horizontal="left" vertical="top" wrapText="1"/>
    </xf>
    <xf numFmtId="0" fontId="6" fillId="3" borderId="80" xfId="0" applyFont="1" applyFill="1" applyBorder="1" applyAlignment="1">
      <alignment horizontal="left" vertical="top" wrapText="1"/>
    </xf>
    <xf numFmtId="0" fontId="6" fillId="3" borderId="81" xfId="0" applyFont="1" applyFill="1" applyBorder="1" applyAlignment="1">
      <alignment horizontal="left" vertical="top" wrapText="1"/>
    </xf>
    <xf numFmtId="3" fontId="17" fillId="0" borderId="0" xfId="0" applyNumberFormat="1" applyFont="1" applyFill="1" applyBorder="1" applyAlignment="1">
      <alignment horizontal="right" vertical="center" wrapText="1"/>
    </xf>
    <xf numFmtId="3" fontId="17" fillId="0" borderId="1" xfId="0" applyNumberFormat="1" applyFont="1" applyFill="1" applyBorder="1" applyAlignment="1">
      <alignment horizontal="right" vertical="center"/>
    </xf>
    <xf numFmtId="0" fontId="6" fillId="3" borderId="82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/>
    </xf>
    <xf numFmtId="0" fontId="6" fillId="4" borderId="13" xfId="0" applyFont="1" applyFill="1" applyBorder="1" applyAlignment="1">
      <alignment horizontal="left" vertical="top" wrapText="1"/>
    </xf>
    <xf numFmtId="0" fontId="6" fillId="4" borderId="14" xfId="0" applyFont="1" applyFill="1" applyBorder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7" fillId="0" borderId="0" xfId="0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2" fillId="0" borderId="0" xfId="0" applyFont="1" applyFill="1" applyAlignment="1">
      <alignment horizontal="center" wrapText="1"/>
    </xf>
    <xf numFmtId="3" fontId="17" fillId="0" borderId="0" xfId="0" applyNumberFormat="1" applyFont="1" applyFill="1" applyBorder="1" applyAlignment="1">
      <alignment horizontal="right" vertical="center"/>
    </xf>
    <xf numFmtId="0" fontId="6" fillId="7" borderId="63" xfId="0" applyFont="1" applyFill="1" applyBorder="1" applyAlignment="1">
      <alignment horizontal="left" vertical="center" wrapText="1"/>
    </xf>
    <xf numFmtId="0" fontId="6" fillId="7" borderId="64" xfId="0" applyFont="1" applyFill="1" applyBorder="1" applyAlignment="1">
      <alignment horizontal="left" vertical="center" wrapText="1"/>
    </xf>
    <xf numFmtId="0" fontId="0" fillId="3" borderId="29" xfId="0" applyFill="1" applyBorder="1" applyAlignment="1">
      <alignment horizontal="left" vertical="top" wrapText="1"/>
    </xf>
    <xf numFmtId="0" fontId="0" fillId="3" borderId="30" xfId="0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0" fillId="3" borderId="61" xfId="0" applyFill="1" applyBorder="1" applyAlignment="1">
      <alignment horizontal="left" vertical="top" wrapText="1"/>
    </xf>
    <xf numFmtId="0" fontId="0" fillId="3" borderId="62" xfId="0" applyFill="1" applyBorder="1" applyAlignment="1">
      <alignment horizontal="left" vertical="top" wrapText="1"/>
    </xf>
    <xf numFmtId="0" fontId="0" fillId="0" borderId="21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top" wrapText="1"/>
    </xf>
    <xf numFmtId="0" fontId="6" fillId="3" borderId="28" xfId="0" applyFont="1" applyFill="1" applyBorder="1" applyAlignment="1">
      <alignment horizontal="left" vertical="top" wrapText="1"/>
    </xf>
    <xf numFmtId="0" fontId="6" fillId="0" borderId="44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left" vertical="top" wrapText="1"/>
    </xf>
    <xf numFmtId="0" fontId="17" fillId="0" borderId="0" xfId="0" applyFont="1" applyAlignment="1">
      <alignment horizontal="right" wrapText="1"/>
    </xf>
    <xf numFmtId="0" fontId="17" fillId="0" borderId="1" xfId="0" applyFont="1" applyBorder="1" applyAlignment="1">
      <alignment horizontal="right" wrapText="1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left" vertical="top" wrapText="1"/>
    </xf>
    <xf numFmtId="0" fontId="7" fillId="5" borderId="22" xfId="0" applyFont="1" applyFill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166" fontId="0" fillId="2" borderId="24" xfId="0" applyNumberFormat="1" applyFill="1" applyBorder="1" applyAlignment="1">
      <alignment horizontal="center" vertical="center" wrapText="1"/>
    </xf>
    <xf numFmtId="166" fontId="0" fillId="2" borderId="10" xfId="0" applyNumberFormat="1" applyFill="1" applyBorder="1" applyAlignment="1">
      <alignment horizontal="center" vertical="center" wrapText="1"/>
    </xf>
    <xf numFmtId="166" fontId="0" fillId="2" borderId="77" xfId="0" applyNumberFormat="1" applyFill="1" applyBorder="1" applyAlignment="1">
      <alignment horizontal="center" vertical="center" wrapText="1"/>
    </xf>
    <xf numFmtId="166" fontId="0" fillId="2" borderId="25" xfId="0" applyNumberForma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  <color rgb="FFFF3300"/>
      <color rgb="FF5CF410"/>
      <color rgb="FF99FF66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abSelected="1" zoomScale="70" zoomScaleNormal="70" zoomScaleSheetLayoutView="65" workbookViewId="0">
      <pane ySplit="1" topLeftCell="A2" activePane="bottomLeft" state="frozen"/>
      <selection pane="bottomLeft" activeCell="L36" sqref="L36"/>
    </sheetView>
  </sheetViews>
  <sheetFormatPr defaultRowHeight="15" x14ac:dyDescent="0.25"/>
  <cols>
    <col min="1" max="1" width="28" customWidth="1"/>
    <col min="2" max="2" width="81" style="3" customWidth="1"/>
    <col min="3" max="3" width="41.42578125" customWidth="1"/>
    <col min="4" max="4" width="13.140625" style="1" customWidth="1"/>
    <col min="5" max="5" width="41.28515625" style="1" customWidth="1"/>
    <col min="6" max="6" width="13.42578125" style="1" customWidth="1"/>
    <col min="10" max="10" width="10.5703125" bestFit="1" customWidth="1"/>
  </cols>
  <sheetData>
    <row r="1" spans="1:6" ht="44.25" customHeight="1" x14ac:dyDescent="0.25">
      <c r="A1" s="105" t="s">
        <v>29</v>
      </c>
      <c r="B1" s="106"/>
      <c r="C1" s="106"/>
      <c r="D1" s="106"/>
      <c r="E1" s="106"/>
      <c r="F1" s="106"/>
    </row>
    <row r="2" spans="1:6" ht="3.75" customHeight="1" x14ac:dyDescent="0.25">
      <c r="A2" s="107"/>
      <c r="B2" s="107"/>
      <c r="C2" s="107"/>
      <c r="D2" s="107"/>
      <c r="E2" s="107"/>
      <c r="F2" s="107"/>
    </row>
    <row r="3" spans="1:6" ht="15.75" x14ac:dyDescent="0.25">
      <c r="A3" s="112" t="s">
        <v>6</v>
      </c>
      <c r="B3" s="112"/>
      <c r="C3" s="112"/>
      <c r="D3" s="112"/>
      <c r="E3" s="112"/>
      <c r="F3" s="112"/>
    </row>
    <row r="4" spans="1:6" ht="4.5" customHeight="1" x14ac:dyDescent="0.25">
      <c r="A4" s="111"/>
      <c r="B4" s="111"/>
      <c r="C4" s="111"/>
      <c r="D4" s="111"/>
      <c r="E4" s="111"/>
      <c r="F4" s="111"/>
    </row>
    <row r="5" spans="1:6" ht="13.5" customHeight="1" x14ac:dyDescent="0.25">
      <c r="A5" s="51"/>
      <c r="B5" s="109" t="s">
        <v>14</v>
      </c>
      <c r="C5" s="109"/>
      <c r="D5" s="109"/>
      <c r="E5" s="109"/>
      <c r="F5" s="109"/>
    </row>
    <row r="6" spans="1:6" ht="4.5" customHeight="1" x14ac:dyDescent="0.25">
      <c r="A6" s="110"/>
      <c r="B6" s="110"/>
      <c r="C6" s="110"/>
      <c r="D6" s="110"/>
      <c r="E6" s="110"/>
      <c r="F6" s="110"/>
    </row>
    <row r="7" spans="1:6" ht="13.5" customHeight="1" x14ac:dyDescent="0.25">
      <c r="A7" s="55"/>
      <c r="B7" s="109" t="s">
        <v>58</v>
      </c>
      <c r="C7" s="109"/>
      <c r="D7" s="109"/>
      <c r="E7" s="109"/>
      <c r="F7" s="109"/>
    </row>
    <row r="8" spans="1:6" ht="3.75" customHeight="1" x14ac:dyDescent="0.25">
      <c r="A8" s="111"/>
      <c r="B8" s="111"/>
      <c r="C8" s="111"/>
      <c r="D8" s="111"/>
      <c r="E8" s="111"/>
      <c r="F8" s="111"/>
    </row>
    <row r="9" spans="1:6" x14ac:dyDescent="0.25">
      <c r="A9" s="109" t="s">
        <v>7</v>
      </c>
      <c r="B9" s="109"/>
      <c r="C9" s="109"/>
      <c r="D9" s="109"/>
      <c r="E9" s="109"/>
      <c r="F9" s="109"/>
    </row>
    <row r="10" spans="1:6" ht="3" customHeight="1" x14ac:dyDescent="0.25">
      <c r="A10" s="113"/>
      <c r="B10" s="113"/>
      <c r="C10" s="113"/>
      <c r="D10" s="113"/>
      <c r="E10" s="113"/>
      <c r="F10" s="113"/>
    </row>
    <row r="11" spans="1:6" x14ac:dyDescent="0.25">
      <c r="A11" s="114" t="s">
        <v>13</v>
      </c>
      <c r="B11" s="93"/>
      <c r="C11" s="22" t="s">
        <v>30</v>
      </c>
      <c r="D11" s="56">
        <v>26.5</v>
      </c>
    </row>
    <row r="12" spans="1:6" ht="4.5" customHeight="1" x14ac:dyDescent="0.25">
      <c r="A12" s="108"/>
      <c r="B12" s="108"/>
      <c r="C12" s="108"/>
      <c r="D12" s="108"/>
      <c r="E12" s="108"/>
      <c r="F12" s="108"/>
    </row>
    <row r="13" spans="1:6" x14ac:dyDescent="0.25">
      <c r="A13" s="83" t="s">
        <v>12</v>
      </c>
      <c r="B13" s="84"/>
      <c r="C13" s="94" t="s">
        <v>31</v>
      </c>
      <c r="D13" s="94"/>
      <c r="E13" s="94" t="s">
        <v>8</v>
      </c>
      <c r="F13" s="94"/>
    </row>
    <row r="14" spans="1:6" x14ac:dyDescent="0.25">
      <c r="A14" s="92" t="s">
        <v>17</v>
      </c>
      <c r="B14" s="93"/>
      <c r="C14" s="65" t="s">
        <v>47</v>
      </c>
      <c r="D14" s="66">
        <v>1000000</v>
      </c>
      <c r="E14" s="67" t="s">
        <v>26</v>
      </c>
      <c r="F14" s="66">
        <v>5000000</v>
      </c>
    </row>
    <row r="15" spans="1:6" ht="32.25" customHeight="1" x14ac:dyDescent="0.25">
      <c r="A15" s="79" t="s">
        <v>19</v>
      </c>
      <c r="B15" s="80"/>
      <c r="C15" s="68" t="s">
        <v>1</v>
      </c>
      <c r="D15" s="66">
        <v>365</v>
      </c>
      <c r="E15" s="68" t="s">
        <v>1</v>
      </c>
      <c r="F15" s="66">
        <v>365</v>
      </c>
    </row>
    <row r="16" spans="1:6" ht="32.25" customHeight="1" x14ac:dyDescent="0.25">
      <c r="A16" s="79" t="s">
        <v>28</v>
      </c>
      <c r="B16" s="80"/>
      <c r="C16" s="69" t="s">
        <v>15</v>
      </c>
      <c r="D16" s="66">
        <v>12</v>
      </c>
      <c r="E16" s="69" t="s">
        <v>15</v>
      </c>
      <c r="F16" s="66">
        <v>12</v>
      </c>
    </row>
    <row r="17" spans="1:7" ht="32.25" customHeight="1" x14ac:dyDescent="0.25">
      <c r="A17" s="79" t="s">
        <v>53</v>
      </c>
      <c r="B17" s="80"/>
      <c r="C17" s="69" t="s">
        <v>54</v>
      </c>
      <c r="D17" s="66">
        <v>2</v>
      </c>
      <c r="E17" s="69" t="s">
        <v>54</v>
      </c>
      <c r="F17" s="66">
        <v>2</v>
      </c>
    </row>
    <row r="18" spans="1:7" ht="28.5" customHeight="1" x14ac:dyDescent="0.25">
      <c r="A18" s="133" t="s">
        <v>20</v>
      </c>
      <c r="B18" s="134"/>
      <c r="C18" s="68" t="s">
        <v>27</v>
      </c>
      <c r="D18" s="70">
        <v>3.7999999999999999E-2</v>
      </c>
      <c r="E18" s="68" t="s">
        <v>27</v>
      </c>
      <c r="F18" s="70">
        <v>0.11700000000000001</v>
      </c>
    </row>
    <row r="19" spans="1:7" ht="7.5" customHeight="1" thickBot="1" x14ac:dyDescent="0.3">
      <c r="A19" s="16"/>
      <c r="B19" s="13"/>
      <c r="C19" s="15"/>
      <c r="D19" s="14"/>
      <c r="E19" s="6"/>
      <c r="F19" s="23"/>
    </row>
    <row r="20" spans="1:7" s="1" customFormat="1" ht="20.25" customHeight="1" thickBot="1" x14ac:dyDescent="0.3">
      <c r="A20" s="135" t="s">
        <v>2</v>
      </c>
      <c r="B20" s="136"/>
      <c r="C20" s="101" t="s">
        <v>59</v>
      </c>
      <c r="D20" s="102"/>
      <c r="E20" s="99" t="s">
        <v>18</v>
      </c>
      <c r="F20" s="100"/>
    </row>
    <row r="21" spans="1:7" ht="16.5" customHeight="1" x14ac:dyDescent="0.25">
      <c r="A21" s="139" t="s">
        <v>9</v>
      </c>
      <c r="B21" s="140"/>
      <c r="C21" s="140"/>
      <c r="D21" s="140"/>
      <c r="E21" s="140"/>
      <c r="F21" s="141"/>
    </row>
    <row r="22" spans="1:7" x14ac:dyDescent="0.25">
      <c r="A22" s="95" t="s">
        <v>48</v>
      </c>
      <c r="B22" s="96"/>
      <c r="C22" s="8" t="s">
        <v>49</v>
      </c>
      <c r="D22" s="48">
        <f>IF(D14*D11&lt;4000000,2000,D14*D11*0.05%)</f>
        <v>13250</v>
      </c>
      <c r="E22" s="8" t="s">
        <v>49</v>
      </c>
      <c r="F22" s="57">
        <f>IF(F14&lt;4000000,2000,F14*0.05%)</f>
        <v>2500</v>
      </c>
    </row>
    <row r="23" spans="1:7" ht="17.25" customHeight="1" x14ac:dyDescent="0.25">
      <c r="A23" s="97" t="s">
        <v>37</v>
      </c>
      <c r="B23" s="98"/>
      <c r="C23" s="11" t="s">
        <v>3</v>
      </c>
      <c r="D23" s="49">
        <v>0</v>
      </c>
      <c r="E23" s="11" t="s">
        <v>3</v>
      </c>
      <c r="F23" s="58">
        <v>0</v>
      </c>
    </row>
    <row r="24" spans="1:7" ht="33" customHeight="1" x14ac:dyDescent="0.25">
      <c r="A24" s="97" t="s">
        <v>40</v>
      </c>
      <c r="B24" s="98"/>
      <c r="C24" s="11" t="s">
        <v>3</v>
      </c>
      <c r="D24" s="49">
        <v>0</v>
      </c>
      <c r="E24" s="11" t="s">
        <v>3</v>
      </c>
      <c r="F24" s="58">
        <v>0</v>
      </c>
    </row>
    <row r="25" spans="1:7" ht="16.5" customHeight="1" x14ac:dyDescent="0.25">
      <c r="A25" s="85" t="s">
        <v>55</v>
      </c>
      <c r="B25" s="86"/>
      <c r="C25" s="24">
        <v>2.0000000000000002E-5</v>
      </c>
      <c r="D25" s="146">
        <f>MAX(200,D14*D11*0.002%)*D16</f>
        <v>6360</v>
      </c>
      <c r="E25" s="25">
        <v>2.0000000000000002E-5</v>
      </c>
      <c r="F25" s="148">
        <f>MAX(200,F14*0.002%)*F16</f>
        <v>2400</v>
      </c>
      <c r="G25" s="4"/>
    </row>
    <row r="26" spans="1:7" ht="15" customHeight="1" x14ac:dyDescent="0.25">
      <c r="A26" s="87"/>
      <c r="B26" s="88"/>
      <c r="C26" s="10" t="s">
        <v>52</v>
      </c>
      <c r="D26" s="147"/>
      <c r="E26" s="26" t="s">
        <v>52</v>
      </c>
      <c r="F26" s="149"/>
      <c r="G26" s="4"/>
    </row>
    <row r="27" spans="1:7" ht="34.5" customHeight="1" x14ac:dyDescent="0.25">
      <c r="A27" s="127" t="s">
        <v>56</v>
      </c>
      <c r="B27" s="128"/>
      <c r="C27" s="10" t="s">
        <v>60</v>
      </c>
      <c r="D27" s="73">
        <f>IF((D14*D11*D18/2*0.02%)&lt;500,500*D17,IF((D14*D11*D18/2*0.02%)&gt;2000,2000*D17,(D14*D11*D18/2*0.02%)*D17))</f>
        <v>1000</v>
      </c>
      <c r="E27" s="10" t="s">
        <v>61</v>
      </c>
      <c r="F27" s="71">
        <f>IF((F14*F18/2*0.02%)&lt;500,500*F17,IF((F14*F18/2*0.02%)&gt;2000,2000*F17,(F14*F18/2*0.02%)*F17))</f>
        <v>1000</v>
      </c>
      <c r="G27" s="4"/>
    </row>
    <row r="28" spans="1:7" ht="29.25" customHeight="1" x14ac:dyDescent="0.25">
      <c r="A28" s="97" t="s">
        <v>38</v>
      </c>
      <c r="B28" s="98"/>
      <c r="C28" s="9" t="s">
        <v>62</v>
      </c>
      <c r="D28" s="49">
        <f>IF((D14*D11)&gt;=50000000.01,700,300)</f>
        <v>300</v>
      </c>
      <c r="E28" s="9" t="s">
        <v>62</v>
      </c>
      <c r="F28" s="71">
        <f>IF(F14&gt;=50000000.01,700,300)</f>
        <v>300</v>
      </c>
    </row>
    <row r="29" spans="1:7" ht="33.75" customHeight="1" x14ac:dyDescent="0.25">
      <c r="A29" s="97" t="s">
        <v>57</v>
      </c>
      <c r="B29" s="98"/>
      <c r="C29" s="10" t="s">
        <v>61</v>
      </c>
      <c r="D29" s="72">
        <f>IF((D14*D11*0.02%)&lt;500,500,IF((D14*D11*0.02%)&gt;2000,2000,(D14*D11*0.02%)))</f>
        <v>2000</v>
      </c>
      <c r="E29" s="10" t="s">
        <v>61</v>
      </c>
      <c r="F29" s="59">
        <f>IF((F14*0.02%)&lt;500,500,IF((F14*0.02%)&gt;2000,2000,(F14*0.02%)))</f>
        <v>1000</v>
      </c>
    </row>
    <row r="30" spans="1:7" ht="18" customHeight="1" thickBot="1" x14ac:dyDescent="0.3">
      <c r="A30" s="81" t="s">
        <v>39</v>
      </c>
      <c r="B30" s="82"/>
      <c r="C30" s="41" t="s">
        <v>5</v>
      </c>
      <c r="D30" s="50">
        <f>SUM(D22:D29)</f>
        <v>22910</v>
      </c>
      <c r="E30" s="47" t="s">
        <v>5</v>
      </c>
      <c r="F30" s="60">
        <f>SUM(F22:F29)</f>
        <v>7200</v>
      </c>
    </row>
    <row r="31" spans="1:7" ht="15" customHeight="1" thickBot="1" x14ac:dyDescent="0.3">
      <c r="A31" s="89" t="s">
        <v>50</v>
      </c>
      <c r="B31" s="90"/>
      <c r="C31" s="90"/>
      <c r="D31" s="90"/>
      <c r="E31" s="90"/>
      <c r="F31" s="91"/>
    </row>
    <row r="32" spans="1:7" ht="18" customHeight="1" x14ac:dyDescent="0.25">
      <c r="A32" s="144" t="s">
        <v>32</v>
      </c>
      <c r="B32" s="145"/>
      <c r="C32" s="63" t="s">
        <v>3</v>
      </c>
      <c r="D32" s="17">
        <v>0</v>
      </c>
      <c r="E32" s="63" t="s">
        <v>3</v>
      </c>
      <c r="F32" s="64">
        <v>0</v>
      </c>
    </row>
    <row r="33" spans="1:6" ht="18" customHeight="1" x14ac:dyDescent="0.25">
      <c r="A33" s="137" t="s">
        <v>33</v>
      </c>
      <c r="B33" s="138"/>
      <c r="C33" s="44">
        <v>250</v>
      </c>
      <c r="D33" s="17">
        <f>C33</f>
        <v>250</v>
      </c>
      <c r="E33" s="44">
        <v>250</v>
      </c>
      <c r="F33" s="17">
        <f>E33</f>
        <v>250</v>
      </c>
    </row>
    <row r="34" spans="1:6" ht="18" customHeight="1" x14ac:dyDescent="0.25">
      <c r="A34" s="137" t="s">
        <v>0</v>
      </c>
      <c r="B34" s="138"/>
      <c r="C34" s="11" t="s">
        <v>3</v>
      </c>
      <c r="D34" s="17">
        <v>0</v>
      </c>
      <c r="E34" s="11" t="s">
        <v>3</v>
      </c>
      <c r="F34" s="61">
        <v>0</v>
      </c>
    </row>
    <row r="35" spans="1:6" ht="18" customHeight="1" x14ac:dyDescent="0.25">
      <c r="A35" s="142" t="s">
        <v>34</v>
      </c>
      <c r="B35" s="143"/>
      <c r="C35" s="11" t="s">
        <v>3</v>
      </c>
      <c r="D35" s="17">
        <v>0</v>
      </c>
      <c r="E35" s="11" t="s">
        <v>3</v>
      </c>
      <c r="F35" s="17">
        <v>0</v>
      </c>
    </row>
    <row r="36" spans="1:6" ht="17.25" customHeight="1" thickBot="1" x14ac:dyDescent="0.3">
      <c r="A36" s="81" t="s">
        <v>41</v>
      </c>
      <c r="B36" s="82"/>
      <c r="C36" s="42" t="s">
        <v>5</v>
      </c>
      <c r="D36" s="77">
        <f>SUM(D32:D35)</f>
        <v>250</v>
      </c>
      <c r="E36" s="42" t="s">
        <v>5</v>
      </c>
      <c r="F36" s="62">
        <f>SUM(F32:F35)</f>
        <v>250</v>
      </c>
    </row>
    <row r="37" spans="1:6" ht="15" hidden="1" customHeight="1" x14ac:dyDescent="0.25">
      <c r="A37" s="129" t="s">
        <v>10</v>
      </c>
      <c r="B37" s="130"/>
      <c r="C37" s="130"/>
      <c r="D37" s="130"/>
      <c r="E37" s="130"/>
      <c r="F37" s="130"/>
    </row>
    <row r="38" spans="1:6" ht="18.75" hidden="1" customHeight="1" x14ac:dyDescent="0.25">
      <c r="A38" s="123" t="s">
        <v>35</v>
      </c>
      <c r="B38" s="124"/>
      <c r="C38" s="52" t="s">
        <v>43</v>
      </c>
      <c r="D38" s="45"/>
      <c r="E38" s="52" t="s">
        <v>44</v>
      </c>
      <c r="F38" s="45"/>
    </row>
    <row r="39" spans="1:6" ht="15.75" hidden="1" customHeight="1" x14ac:dyDescent="0.25">
      <c r="A39" s="121" t="s">
        <v>4</v>
      </c>
      <c r="B39" s="122"/>
      <c r="C39" s="19" t="s">
        <v>45</v>
      </c>
      <c r="D39" s="46"/>
      <c r="E39" s="28" t="s">
        <v>46</v>
      </c>
      <c r="F39" s="46"/>
    </row>
    <row r="40" spans="1:6" ht="17.25" hidden="1" customHeight="1" thickBot="1" x14ac:dyDescent="0.3">
      <c r="A40" s="81" t="s">
        <v>11</v>
      </c>
      <c r="B40" s="82"/>
      <c r="C40" s="42" t="s">
        <v>5</v>
      </c>
      <c r="D40" s="27">
        <f>$D$38+$D$39</f>
        <v>0</v>
      </c>
      <c r="E40" s="43" t="s">
        <v>5</v>
      </c>
      <c r="F40" s="20">
        <f>$F$38+$F$39</f>
        <v>0</v>
      </c>
    </row>
    <row r="41" spans="1:6" ht="17.25" customHeight="1" thickBot="1" x14ac:dyDescent="0.3">
      <c r="A41" s="131" t="s">
        <v>24</v>
      </c>
      <c r="B41" s="132"/>
      <c r="C41" s="39" t="s">
        <v>5</v>
      </c>
      <c r="D41" s="29">
        <f>$D$30+$D$36+$D$40</f>
        <v>23160</v>
      </c>
      <c r="E41" s="40" t="s">
        <v>5</v>
      </c>
      <c r="F41" s="29">
        <f>$F$30+$F$36+$F$40</f>
        <v>7450</v>
      </c>
    </row>
    <row r="42" spans="1:6" x14ac:dyDescent="0.25">
      <c r="A42" s="117" t="s">
        <v>25</v>
      </c>
      <c r="B42" s="118"/>
      <c r="C42" s="12" t="s">
        <v>36</v>
      </c>
      <c r="D42" s="53">
        <f>$D$41/$D$11</f>
        <v>873.96226415094338</v>
      </c>
      <c r="E42" s="33" t="s">
        <v>5</v>
      </c>
      <c r="F42" s="21">
        <f>$F$41</f>
        <v>7450</v>
      </c>
    </row>
    <row r="43" spans="1:6" ht="33.75" customHeight="1" x14ac:dyDescent="0.25">
      <c r="A43" s="115" t="s">
        <v>42</v>
      </c>
      <c r="B43" s="116"/>
      <c r="C43" s="35" t="s">
        <v>16</v>
      </c>
      <c r="D43" s="37">
        <f>D42/D14</f>
        <v>8.7396226415094335E-4</v>
      </c>
      <c r="E43" s="36" t="s">
        <v>16</v>
      </c>
      <c r="F43" s="37">
        <f>F42/F14</f>
        <v>1.49E-3</v>
      </c>
    </row>
    <row r="44" spans="1:6" x14ac:dyDescent="0.25">
      <c r="A44" s="125" t="s">
        <v>22</v>
      </c>
      <c r="B44" s="126"/>
      <c r="C44" s="30" t="s">
        <v>36</v>
      </c>
      <c r="D44" s="74">
        <f>$D$14*$D$18/365*$D$15</f>
        <v>38000</v>
      </c>
      <c r="E44" s="32" t="s">
        <v>5</v>
      </c>
      <c r="F44" s="34">
        <f>$F$14*$F$18/365*$F$15</f>
        <v>585000</v>
      </c>
    </row>
    <row r="45" spans="1:6" s="5" customFormat="1" x14ac:dyDescent="0.25">
      <c r="A45" s="119" t="s">
        <v>23</v>
      </c>
      <c r="B45" s="120"/>
      <c r="C45" s="30" t="s">
        <v>36</v>
      </c>
      <c r="D45" s="75">
        <f>$D$44-$D$42</f>
        <v>37126.037735849059</v>
      </c>
      <c r="E45" s="30" t="s">
        <v>5</v>
      </c>
      <c r="F45" s="54">
        <f>$F$44-$F$42</f>
        <v>577550</v>
      </c>
    </row>
    <row r="46" spans="1:6" ht="15.75" thickBot="1" x14ac:dyDescent="0.3">
      <c r="A46" s="103" t="s">
        <v>21</v>
      </c>
      <c r="B46" s="104"/>
      <c r="C46" s="7"/>
      <c r="D46" s="38">
        <f>$D$45/$D$14/$D$15*365</f>
        <v>3.7126037735849056E-2</v>
      </c>
      <c r="E46" s="31"/>
      <c r="F46" s="18">
        <f>$F$45/$F$14/$F$15*365</f>
        <v>0.11551</v>
      </c>
    </row>
    <row r="47" spans="1:6" ht="9" customHeight="1" x14ac:dyDescent="0.25">
      <c r="C47" s="4"/>
      <c r="D47" s="2"/>
      <c r="E47" s="2"/>
      <c r="F47" s="2"/>
    </row>
    <row r="48" spans="1:6" ht="13.5" customHeight="1" x14ac:dyDescent="0.25">
      <c r="A48" s="78" t="s">
        <v>51</v>
      </c>
      <c r="B48" s="78"/>
      <c r="C48" s="78"/>
      <c r="D48" s="78"/>
      <c r="E48" s="78"/>
      <c r="F48" s="78"/>
    </row>
    <row r="79" spans="4:4" x14ac:dyDescent="0.25">
      <c r="D79" s="76"/>
    </row>
  </sheetData>
  <sortState ref="C77:E84">
    <sortCondition descending="1" ref="D130"/>
  </sortState>
  <mergeCells count="51">
    <mergeCell ref="A17:B17"/>
    <mergeCell ref="A27:B27"/>
    <mergeCell ref="A37:F37"/>
    <mergeCell ref="A41:B41"/>
    <mergeCell ref="A18:B18"/>
    <mergeCell ref="A20:B20"/>
    <mergeCell ref="A33:B33"/>
    <mergeCell ref="A34:B34"/>
    <mergeCell ref="A21:F21"/>
    <mergeCell ref="A29:B29"/>
    <mergeCell ref="A35:B35"/>
    <mergeCell ref="A32:B32"/>
    <mergeCell ref="A30:B30"/>
    <mergeCell ref="D25:D26"/>
    <mergeCell ref="F25:F26"/>
    <mergeCell ref="A43:B43"/>
    <mergeCell ref="A42:B42"/>
    <mergeCell ref="A45:B45"/>
    <mergeCell ref="A39:B39"/>
    <mergeCell ref="A38:B38"/>
    <mergeCell ref="A44:B44"/>
    <mergeCell ref="A40:B40"/>
    <mergeCell ref="A1:F1"/>
    <mergeCell ref="A2:F2"/>
    <mergeCell ref="C13:D13"/>
    <mergeCell ref="A12:F12"/>
    <mergeCell ref="B5:F5"/>
    <mergeCell ref="B7:F7"/>
    <mergeCell ref="A6:F6"/>
    <mergeCell ref="A4:F4"/>
    <mergeCell ref="A8:F8"/>
    <mergeCell ref="A3:F3"/>
    <mergeCell ref="A9:F9"/>
    <mergeCell ref="A10:F10"/>
    <mergeCell ref="A11:B11"/>
    <mergeCell ref="A48:F48"/>
    <mergeCell ref="A16:B16"/>
    <mergeCell ref="A36:B36"/>
    <mergeCell ref="A13:B13"/>
    <mergeCell ref="A25:B26"/>
    <mergeCell ref="A31:F31"/>
    <mergeCell ref="A14:B14"/>
    <mergeCell ref="A15:B15"/>
    <mergeCell ref="E13:F13"/>
    <mergeCell ref="A22:B22"/>
    <mergeCell ref="A24:B24"/>
    <mergeCell ref="E20:F20"/>
    <mergeCell ref="C20:D20"/>
    <mergeCell ref="A23:B23"/>
    <mergeCell ref="A28:B28"/>
    <mergeCell ref="A46:B46"/>
  </mergeCells>
  <pageMargins left="0.7" right="0.7" top="0.75" bottom="0.75" header="0.3" footer="0.3"/>
  <pageSetup paperSize="9" scale="37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ОВДП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2021-11-08T14:57:18Z</dcterms:modified>
</cp:coreProperties>
</file>