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codeName="ЦяКнига" defaultThemeVersion="124226"/>
  <mc:AlternateContent xmlns:mc="http://schemas.openxmlformats.org/markup-compatibility/2006">
    <mc:Choice Requires="x15">
      <x15ac:absPath xmlns:x15ac="http://schemas.microsoft.com/office/spreadsheetml/2010/11/ac" url="\\eximb.local\dfs\FS50-home\USERS\UOSRB\_ROZDR_KREDIT\!!!_ПРОЕКТИ\2023\єОселя\Продукт\калькулятор\готово\Зміни з 23.09.2024\"/>
    </mc:Choice>
  </mc:AlternateContent>
  <xr:revisionPtr revIDLastSave="0" documentId="13_ncr:1_{DEADE81E-DDC0-4D7C-B459-1BCA43F52247}" xr6:coauthVersionLast="47" xr6:coauthVersionMax="47" xr10:uidLastSave="{00000000-0000-0000-0000-000000000000}"/>
  <bookViews>
    <workbookView xWindow="-98" yWindow="-98" windowWidth="19396" windowHeight="11475" xr2:uid="{00000000-000D-0000-FFFF-FFFF00000000}"/>
  </bookViews>
  <sheets>
    <sheet name="іпотека" sheetId="4" r:id="rId1"/>
  </sheets>
  <definedNames>
    <definedName name="_xlnm.Print_Area" localSheetId="0">іпотека!$A$1:$X$279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4" l="1"/>
  <c r="S36" i="4" l="1"/>
  <c r="S37" i="4" s="1"/>
  <c r="F8" i="4" l="1"/>
  <c r="F10" i="4"/>
  <c r="F11" i="4" l="1"/>
  <c r="B37" i="4" l="1"/>
  <c r="C38" i="4" l="1"/>
  <c r="Z37" i="4" l="1"/>
  <c r="AC37" i="4" s="1"/>
  <c r="Q36" i="4"/>
  <c r="Q37" i="4" s="1"/>
  <c r="P36" i="4"/>
  <c r="P37" i="4" s="1"/>
  <c r="L36" i="4" l="1"/>
  <c r="L37" i="4" l="1"/>
  <c r="N36" i="4" l="1"/>
  <c r="N37" i="4" l="1"/>
  <c r="A38" i="4" l="1"/>
  <c r="H38" i="4" s="1"/>
  <c r="I37" i="4"/>
  <c r="G38" i="4" l="1"/>
  <c r="F38" i="4"/>
  <c r="Z38" i="4"/>
  <c r="AC38" i="4" s="1"/>
  <c r="B38" i="4"/>
  <c r="R37" i="4"/>
  <c r="D37" i="4" s="1"/>
  <c r="A39" i="4"/>
  <c r="AA37" i="4" l="1"/>
  <c r="F25" i="4"/>
  <c r="E37" i="4"/>
  <c r="AB37" i="4" s="1"/>
  <c r="F18" i="4"/>
  <c r="B39" i="4"/>
  <c r="C39" i="4" s="1"/>
  <c r="Z39" i="4"/>
  <c r="AC39" i="4" s="1"/>
  <c r="H39" i="4"/>
  <c r="E38" i="4"/>
  <c r="D38" i="4"/>
  <c r="R38" i="4"/>
  <c r="I38" i="4"/>
  <c r="A40" i="4"/>
  <c r="F39" i="4" l="1"/>
  <c r="D39" i="4" s="1"/>
  <c r="G39" i="4"/>
  <c r="E39" i="4" s="1"/>
  <c r="AA38" i="4"/>
  <c r="AB38" i="4"/>
  <c r="H40" i="4"/>
  <c r="B40" i="4"/>
  <c r="Z40" i="4"/>
  <c r="AC40" i="4" s="1"/>
  <c r="R39" i="4"/>
  <c r="A41" i="4"/>
  <c r="I39" i="4"/>
  <c r="G40" i="4" l="1"/>
  <c r="E40" i="4" s="1"/>
  <c r="F40" i="4"/>
  <c r="D40" i="4" s="1"/>
  <c r="AB39" i="4"/>
  <c r="AA39" i="4"/>
  <c r="B41" i="4"/>
  <c r="C41" i="4" s="1"/>
  <c r="C40" i="4"/>
  <c r="H41" i="4"/>
  <c r="Z41" i="4"/>
  <c r="AC41" i="4" s="1"/>
  <c r="R40" i="4"/>
  <c r="A42" i="4"/>
  <c r="I40" i="4"/>
  <c r="F41" i="4" s="1"/>
  <c r="G41" i="4" l="1"/>
  <c r="E41" i="4" s="1"/>
  <c r="AB40" i="4"/>
  <c r="AA40" i="4"/>
  <c r="D41" i="4"/>
  <c r="B42" i="4"/>
  <c r="H42" i="4"/>
  <c r="Z42" i="4"/>
  <c r="AC42" i="4" s="1"/>
  <c r="R41" i="4"/>
  <c r="A43" i="4"/>
  <c r="I41" i="4"/>
  <c r="F42" i="4" s="1"/>
  <c r="G42" i="4" l="1"/>
  <c r="E42" i="4" s="1"/>
  <c r="AA41" i="4"/>
  <c r="AB41" i="4"/>
  <c r="B43" i="4"/>
  <c r="C43" i="4" s="1"/>
  <c r="C42" i="4"/>
  <c r="D42" i="4"/>
  <c r="H43" i="4"/>
  <c r="Z43" i="4"/>
  <c r="AC43" i="4" s="1"/>
  <c r="A44" i="4"/>
  <c r="R42" i="4"/>
  <c r="I42" i="4"/>
  <c r="F43" i="4" l="1"/>
  <c r="D43" i="4" s="1"/>
  <c r="G43" i="4"/>
  <c r="E43" i="4" s="1"/>
  <c r="AA42" i="4"/>
  <c r="AB42" i="4"/>
  <c r="B44" i="4"/>
  <c r="C44" i="4" s="1"/>
  <c r="H44" i="4"/>
  <c r="Z44" i="4"/>
  <c r="AC44" i="4" s="1"/>
  <c r="A45" i="4"/>
  <c r="R43" i="4"/>
  <c r="I43" i="4"/>
  <c r="F44" i="4" l="1"/>
  <c r="D44" i="4" s="1"/>
  <c r="G44" i="4"/>
  <c r="E44" i="4" s="1"/>
  <c r="AB43" i="4"/>
  <c r="AA43" i="4"/>
  <c r="B45" i="4"/>
  <c r="H45" i="4"/>
  <c r="Z45" i="4"/>
  <c r="AC45" i="4" s="1"/>
  <c r="I44" i="4"/>
  <c r="G45" i="4" s="1"/>
  <c r="R44" i="4"/>
  <c r="A46" i="4"/>
  <c r="F45" i="4" l="1"/>
  <c r="D45" i="4" s="1"/>
  <c r="AB44" i="4"/>
  <c r="AA44" i="4"/>
  <c r="B46" i="4"/>
  <c r="C46" i="4" s="1"/>
  <c r="C45" i="4"/>
  <c r="H46" i="4"/>
  <c r="E45" i="4"/>
  <c r="R45" i="4"/>
  <c r="Z46" i="4"/>
  <c r="AC46" i="4" s="1"/>
  <c r="I45" i="4"/>
  <c r="F46" i="4" s="1"/>
  <c r="A47" i="4"/>
  <c r="G46" i="4" l="1"/>
  <c r="E46" i="4" s="1"/>
  <c r="AA45" i="4"/>
  <c r="AB45" i="4"/>
  <c r="B47" i="4"/>
  <c r="C47" i="4" s="1"/>
  <c r="D46" i="4"/>
  <c r="H47" i="4"/>
  <c r="R46" i="4"/>
  <c r="A48" i="4"/>
  <c r="Z47" i="4"/>
  <c r="AC47" i="4" s="1"/>
  <c r="I46" i="4"/>
  <c r="F47" i="4" s="1"/>
  <c r="G47" i="4" l="1"/>
  <c r="E47" i="4" s="1"/>
  <c r="AA46" i="4"/>
  <c r="AB46" i="4"/>
  <c r="D47" i="4"/>
  <c r="B48" i="4"/>
  <c r="C48" i="4" s="1"/>
  <c r="H48" i="4"/>
  <c r="A49" i="4"/>
  <c r="R47" i="4"/>
  <c r="Z48" i="4"/>
  <c r="AC48" i="4" s="1"/>
  <c r="I47" i="4"/>
  <c r="F48" i="4" s="1"/>
  <c r="G48" i="4" l="1"/>
  <c r="E48" i="4" s="1"/>
  <c r="AA47" i="4"/>
  <c r="AB47" i="4"/>
  <c r="B49" i="4"/>
  <c r="C49" i="4" s="1"/>
  <c r="D48" i="4"/>
  <c r="H49" i="4"/>
  <c r="R48" i="4"/>
  <c r="A50" i="4"/>
  <c r="R49" i="4" s="1"/>
  <c r="I48" i="4"/>
  <c r="Z49" i="4"/>
  <c r="AC49" i="4" s="1"/>
  <c r="F49" i="4" l="1"/>
  <c r="D49" i="4" s="1"/>
  <c r="AA49" i="4" s="1"/>
  <c r="G49" i="4"/>
  <c r="E49" i="4" s="1"/>
  <c r="AA48" i="4"/>
  <c r="AB48" i="4"/>
  <c r="B50" i="4"/>
  <c r="H50" i="4"/>
  <c r="A51" i="4"/>
  <c r="I49" i="4"/>
  <c r="Z50" i="4"/>
  <c r="AC50" i="4" s="1"/>
  <c r="F50" i="4" l="1"/>
  <c r="D50" i="4" s="1"/>
  <c r="G50" i="4"/>
  <c r="E50" i="4" s="1"/>
  <c r="AB49" i="4"/>
  <c r="B51" i="4"/>
  <c r="C51" i="4" s="1"/>
  <c r="C50" i="4"/>
  <c r="H51" i="4"/>
  <c r="A52" i="4"/>
  <c r="R50" i="4"/>
  <c r="I50" i="4"/>
  <c r="F51" i="4" s="1"/>
  <c r="Z51" i="4"/>
  <c r="AC51" i="4" s="1"/>
  <c r="G51" i="4" l="1"/>
  <c r="E51" i="4" s="1"/>
  <c r="AB50" i="4"/>
  <c r="AA50" i="4"/>
  <c r="D51" i="4"/>
  <c r="H52" i="4"/>
  <c r="B52" i="4"/>
  <c r="R51" i="4"/>
  <c r="A53" i="4"/>
  <c r="I51" i="4"/>
  <c r="F52" i="4" s="1"/>
  <c r="Z52" i="4"/>
  <c r="AC52" i="4" s="1"/>
  <c r="G52" i="4" l="1"/>
  <c r="AA51" i="4"/>
  <c r="AB51" i="4"/>
  <c r="B53" i="4"/>
  <c r="C53" i="4" s="1"/>
  <c r="H53" i="4"/>
  <c r="C52" i="4"/>
  <c r="D52" i="4" s="1"/>
  <c r="I52" i="4"/>
  <c r="F53" i="4" s="1"/>
  <c r="R52" i="4"/>
  <c r="A54" i="4"/>
  <c r="Z53" i="4"/>
  <c r="AC53" i="4" s="1"/>
  <c r="G53" i="4" l="1"/>
  <c r="E53" i="4" s="1"/>
  <c r="AA52" i="4"/>
  <c r="B54" i="4"/>
  <c r="H54" i="4"/>
  <c r="E52" i="4"/>
  <c r="AB52" i="4" s="1"/>
  <c r="D53" i="4"/>
  <c r="I53" i="4"/>
  <c r="F54" i="4" s="1"/>
  <c r="R53" i="4"/>
  <c r="A55" i="4"/>
  <c r="Z54" i="4"/>
  <c r="AC54" i="4" s="1"/>
  <c r="G54" i="4" l="1"/>
  <c r="E54" i="4" s="1"/>
  <c r="AB53" i="4"/>
  <c r="AA53" i="4"/>
  <c r="D54" i="4"/>
  <c r="H55" i="4"/>
  <c r="B55" i="4"/>
  <c r="C54" i="4"/>
  <c r="I54" i="4"/>
  <c r="F55" i="4" s="1"/>
  <c r="R54" i="4"/>
  <c r="A56" i="4"/>
  <c r="Z55" i="4"/>
  <c r="AC55" i="4" s="1"/>
  <c r="G55" i="4" l="1"/>
  <c r="E55" i="4" s="1"/>
  <c r="AA54" i="4"/>
  <c r="AB54" i="4"/>
  <c r="B56" i="4"/>
  <c r="C56" i="4" s="1"/>
  <c r="H56" i="4"/>
  <c r="C55" i="4"/>
  <c r="D55" i="4"/>
  <c r="I55" i="4"/>
  <c r="A57" i="4"/>
  <c r="R55" i="4"/>
  <c r="Z56" i="4"/>
  <c r="AC56" i="4" s="1"/>
  <c r="F56" i="4" l="1"/>
  <c r="D56" i="4" s="1"/>
  <c r="G56" i="4"/>
  <c r="E56" i="4" s="1"/>
  <c r="B57" i="4"/>
  <c r="AA55" i="4"/>
  <c r="AB55" i="4"/>
  <c r="H57" i="4"/>
  <c r="R56" i="4"/>
  <c r="A58" i="4"/>
  <c r="I56" i="4"/>
  <c r="F57" i="4" s="1"/>
  <c r="Z57" i="4"/>
  <c r="AC57" i="4" s="1"/>
  <c r="G57" i="4" l="1"/>
  <c r="I57" i="4"/>
  <c r="AB56" i="4"/>
  <c r="AA56" i="4"/>
  <c r="B58" i="4"/>
  <c r="H58" i="4"/>
  <c r="C57" i="4"/>
  <c r="D57" i="4" s="1"/>
  <c r="A59" i="4"/>
  <c r="R57" i="4"/>
  <c r="Z58" i="4"/>
  <c r="AC58" i="4" s="1"/>
  <c r="F58" i="4" l="1"/>
  <c r="D58" i="4" s="1"/>
  <c r="G58" i="4"/>
  <c r="E58" i="4" s="1"/>
  <c r="E57" i="4"/>
  <c r="AB57" i="4" s="1"/>
  <c r="AA57" i="4"/>
  <c r="B59" i="4"/>
  <c r="H59" i="4"/>
  <c r="C58" i="4"/>
  <c r="R58" i="4"/>
  <c r="A60" i="4"/>
  <c r="I58" i="4"/>
  <c r="F59" i="4" s="1"/>
  <c r="Z59" i="4"/>
  <c r="AC59" i="4" s="1"/>
  <c r="G59" i="4" l="1"/>
  <c r="E59" i="4" s="1"/>
  <c r="AA58" i="4"/>
  <c r="AB58" i="4"/>
  <c r="B60" i="4"/>
  <c r="H60" i="4"/>
  <c r="D59" i="4"/>
  <c r="C59" i="4"/>
  <c r="R59" i="4"/>
  <c r="A61" i="4"/>
  <c r="I59" i="4"/>
  <c r="F60" i="4" s="1"/>
  <c r="Z60" i="4"/>
  <c r="AC60" i="4" s="1"/>
  <c r="G60" i="4" l="1"/>
  <c r="E60" i="4" s="1"/>
  <c r="AB59" i="4"/>
  <c r="AA59" i="4"/>
  <c r="H61" i="4"/>
  <c r="B61" i="4"/>
  <c r="C60" i="4"/>
  <c r="D60" i="4"/>
  <c r="A62" i="4"/>
  <c r="R60" i="4"/>
  <c r="I60" i="4"/>
  <c r="F61" i="4" s="1"/>
  <c r="Z61" i="4"/>
  <c r="AC61" i="4" s="1"/>
  <c r="G61" i="4" l="1"/>
  <c r="AB60" i="4"/>
  <c r="AA60" i="4"/>
  <c r="C61" i="4"/>
  <c r="D61" i="4"/>
  <c r="H62" i="4"/>
  <c r="B62" i="4"/>
  <c r="C62" i="4" s="1"/>
  <c r="R61" i="4"/>
  <c r="I61" i="4"/>
  <c r="A63" i="4"/>
  <c r="Z62" i="4"/>
  <c r="AC62" i="4" s="1"/>
  <c r="F62" i="4" l="1"/>
  <c r="D62" i="4" s="1"/>
  <c r="G62" i="4"/>
  <c r="E62" i="4" s="1"/>
  <c r="AA61" i="4"/>
  <c r="H63" i="4"/>
  <c r="B63" i="4"/>
  <c r="C63" i="4" s="1"/>
  <c r="E61" i="4"/>
  <c r="AB61" i="4" s="1"/>
  <c r="A64" i="4"/>
  <c r="I62" i="4"/>
  <c r="R62" i="4"/>
  <c r="Z63" i="4"/>
  <c r="AC63" i="4" s="1"/>
  <c r="F63" i="4" l="1"/>
  <c r="D63" i="4" s="1"/>
  <c r="G63" i="4"/>
  <c r="E63" i="4" s="1"/>
  <c r="AA62" i="4"/>
  <c r="AB62" i="4"/>
  <c r="H64" i="4"/>
  <c r="B64" i="4"/>
  <c r="A65" i="4"/>
  <c r="R64" i="4" s="1"/>
  <c r="R63" i="4"/>
  <c r="I63" i="4"/>
  <c r="F64" i="4" s="1"/>
  <c r="Z64" i="4"/>
  <c r="AC64" i="4" s="1"/>
  <c r="G64" i="4" l="1"/>
  <c r="AB63" i="4"/>
  <c r="AA63" i="4"/>
  <c r="H65" i="4"/>
  <c r="B65" i="4"/>
  <c r="A66" i="4"/>
  <c r="C64" i="4"/>
  <c r="I64" i="4"/>
  <c r="F65" i="4" s="1"/>
  <c r="Z65" i="4"/>
  <c r="AC65" i="4" s="1"/>
  <c r="G65" i="4" l="1"/>
  <c r="E65" i="4" s="1"/>
  <c r="H66" i="4"/>
  <c r="B66" i="4"/>
  <c r="C66" i="4" s="1"/>
  <c r="D65" i="4"/>
  <c r="A67" i="4"/>
  <c r="R65" i="4"/>
  <c r="C65" i="4"/>
  <c r="D64" i="4"/>
  <c r="AA64" i="4" s="1"/>
  <c r="E64" i="4"/>
  <c r="AB64" i="4" s="1"/>
  <c r="I65" i="4"/>
  <c r="F66" i="4" s="1"/>
  <c r="Z66" i="4"/>
  <c r="AC66" i="4" s="1"/>
  <c r="G66" i="4" l="1"/>
  <c r="E66" i="4" s="1"/>
  <c r="AA65" i="4"/>
  <c r="AB65" i="4"/>
  <c r="H67" i="4"/>
  <c r="B67" i="4"/>
  <c r="D66" i="4"/>
  <c r="R66" i="4"/>
  <c r="A68" i="4"/>
  <c r="R67" i="4" s="1"/>
  <c r="I66" i="4"/>
  <c r="Z67" i="4"/>
  <c r="AC67" i="4" s="1"/>
  <c r="F67" i="4" l="1"/>
  <c r="D67" i="4" s="1"/>
  <c r="AA67" i="4" s="1"/>
  <c r="G67" i="4"/>
  <c r="E67" i="4" s="1"/>
  <c r="AB67" i="4" s="1"/>
  <c r="AA66" i="4"/>
  <c r="AB66" i="4"/>
  <c r="H68" i="4"/>
  <c r="B68" i="4"/>
  <c r="C68" i="4" s="1"/>
  <c r="A69" i="4"/>
  <c r="A70" i="4" s="1"/>
  <c r="C67" i="4"/>
  <c r="I67" i="4"/>
  <c r="F68" i="4" s="1"/>
  <c r="Z68" i="4"/>
  <c r="AC68" i="4" s="1"/>
  <c r="G68" i="4" l="1"/>
  <c r="E68" i="4" s="1"/>
  <c r="R68" i="4"/>
  <c r="H69" i="4"/>
  <c r="B69" i="4"/>
  <c r="B70" i="4" s="1"/>
  <c r="H70" i="4"/>
  <c r="D68" i="4"/>
  <c r="I68" i="4"/>
  <c r="F69" i="4" s="1"/>
  <c r="Z69" i="4"/>
  <c r="AC69" i="4" s="1"/>
  <c r="R69" i="4"/>
  <c r="A71" i="4"/>
  <c r="G69" i="4" l="1"/>
  <c r="E69" i="4" s="1"/>
  <c r="AB69" i="4" s="1"/>
  <c r="AB68" i="4"/>
  <c r="AA68" i="4"/>
  <c r="H71" i="4"/>
  <c r="B71" i="4"/>
  <c r="C71" i="4" s="1"/>
  <c r="C69" i="4"/>
  <c r="C70" i="4"/>
  <c r="D69" i="4"/>
  <c r="AA69" i="4" s="1"/>
  <c r="I69" i="4"/>
  <c r="Z70" i="4"/>
  <c r="AC70" i="4" s="1"/>
  <c r="R70" i="4"/>
  <c r="A72" i="4"/>
  <c r="F70" i="4" l="1"/>
  <c r="D70" i="4" s="1"/>
  <c r="AA70" i="4" s="1"/>
  <c r="G70" i="4"/>
  <c r="E70" i="4" s="1"/>
  <c r="AB70" i="4" s="1"/>
  <c r="H72" i="4"/>
  <c r="B72" i="4"/>
  <c r="C72" i="4" s="1"/>
  <c r="I70" i="4"/>
  <c r="F71" i="4" s="1"/>
  <c r="Z71" i="4"/>
  <c r="AC71" i="4" s="1"/>
  <c r="R71" i="4"/>
  <c r="A73" i="4"/>
  <c r="G71" i="4" l="1"/>
  <c r="E71" i="4" s="1"/>
  <c r="AB71" i="4" s="1"/>
  <c r="D71" i="4"/>
  <c r="AA71" i="4" s="1"/>
  <c r="H73" i="4"/>
  <c r="B73" i="4"/>
  <c r="I71" i="4"/>
  <c r="Z72" i="4"/>
  <c r="AC72" i="4" s="1"/>
  <c r="R72" i="4"/>
  <c r="A74" i="4"/>
  <c r="F72" i="4" l="1"/>
  <c r="D72" i="4" s="1"/>
  <c r="AA72" i="4" s="1"/>
  <c r="G72" i="4"/>
  <c r="E72" i="4" s="1"/>
  <c r="AB72" i="4" s="1"/>
  <c r="H74" i="4"/>
  <c r="B74" i="4"/>
  <c r="C74" i="4" s="1"/>
  <c r="C73" i="4"/>
  <c r="I72" i="4"/>
  <c r="F73" i="4" s="1"/>
  <c r="Z73" i="4"/>
  <c r="AC73" i="4" s="1"/>
  <c r="R73" i="4"/>
  <c r="A75" i="4"/>
  <c r="G73" i="4" l="1"/>
  <c r="E73" i="4" s="1"/>
  <c r="AB73" i="4" s="1"/>
  <c r="H75" i="4"/>
  <c r="B75" i="4"/>
  <c r="D73" i="4"/>
  <c r="AA73" i="4" s="1"/>
  <c r="I73" i="4"/>
  <c r="Z74" i="4"/>
  <c r="AC74" i="4" s="1"/>
  <c r="R74" i="4"/>
  <c r="A76" i="4"/>
  <c r="F74" i="4" l="1"/>
  <c r="D74" i="4" s="1"/>
  <c r="AA74" i="4" s="1"/>
  <c r="G74" i="4"/>
  <c r="E74" i="4" s="1"/>
  <c r="AB74" i="4" s="1"/>
  <c r="H76" i="4"/>
  <c r="B76" i="4"/>
  <c r="C76" i="4" s="1"/>
  <c r="C75" i="4"/>
  <c r="I74" i="4"/>
  <c r="F75" i="4" s="1"/>
  <c r="Z75" i="4"/>
  <c r="AC75" i="4" s="1"/>
  <c r="R75" i="4"/>
  <c r="A77" i="4"/>
  <c r="I75" i="4" l="1"/>
  <c r="F76" i="4" s="1"/>
  <c r="D76" i="4" s="1"/>
  <c r="G75" i="4"/>
  <c r="E75" i="4" s="1"/>
  <c r="AB75" i="4" s="1"/>
  <c r="D75" i="4"/>
  <c r="AA75" i="4" s="1"/>
  <c r="H77" i="4"/>
  <c r="B77" i="4"/>
  <c r="C77" i="4" s="1"/>
  <c r="Z76" i="4"/>
  <c r="AC76" i="4" s="1"/>
  <c r="R76" i="4"/>
  <c r="A78" i="4"/>
  <c r="G76" i="4" l="1"/>
  <c r="E76" i="4" s="1"/>
  <c r="AB76" i="4" s="1"/>
  <c r="I76" i="4"/>
  <c r="G77" i="4" s="1"/>
  <c r="E77" i="4" s="1"/>
  <c r="AA76" i="4"/>
  <c r="H78" i="4"/>
  <c r="B78" i="4"/>
  <c r="C78" i="4" s="1"/>
  <c r="Z77" i="4"/>
  <c r="AC77" i="4" s="1"/>
  <c r="R77" i="4"/>
  <c r="I77" i="4"/>
  <c r="A79" i="4"/>
  <c r="F77" i="4" l="1"/>
  <c r="D77" i="4" s="1"/>
  <c r="AA77" i="4" s="1"/>
  <c r="F78" i="4"/>
  <c r="D78" i="4" s="1"/>
  <c r="G78" i="4"/>
  <c r="E78" i="4" s="1"/>
  <c r="AB77" i="4"/>
  <c r="H79" i="4"/>
  <c r="B79" i="4"/>
  <c r="Z78" i="4"/>
  <c r="AC78" i="4" s="1"/>
  <c r="R78" i="4"/>
  <c r="A80" i="4"/>
  <c r="I78" i="4"/>
  <c r="F79" i="4" l="1"/>
  <c r="D79" i="4" s="1"/>
  <c r="G79" i="4"/>
  <c r="E79" i="4" s="1"/>
  <c r="AA78" i="4"/>
  <c r="AB78" i="4"/>
  <c r="H80" i="4"/>
  <c r="B80" i="4"/>
  <c r="C80" i="4" s="1"/>
  <c r="C79" i="4"/>
  <c r="Z79" i="4"/>
  <c r="AC79" i="4" s="1"/>
  <c r="R79" i="4"/>
  <c r="I79" i="4"/>
  <c r="A81" i="4"/>
  <c r="F80" i="4" l="1"/>
  <c r="D80" i="4" s="1"/>
  <c r="G80" i="4"/>
  <c r="E80" i="4" s="1"/>
  <c r="AB79" i="4"/>
  <c r="AA79" i="4"/>
  <c r="H81" i="4"/>
  <c r="B81" i="4"/>
  <c r="C81" i="4" s="1"/>
  <c r="Z80" i="4"/>
  <c r="AC80" i="4" s="1"/>
  <c r="R80" i="4"/>
  <c r="I80" i="4"/>
  <c r="A82" i="4"/>
  <c r="F81" i="4" l="1"/>
  <c r="D81" i="4" s="1"/>
  <c r="G81" i="4"/>
  <c r="E81" i="4" s="1"/>
  <c r="AA80" i="4"/>
  <c r="AB80" i="4"/>
  <c r="H82" i="4"/>
  <c r="B82" i="4"/>
  <c r="C82" i="4" s="1"/>
  <c r="Z81" i="4"/>
  <c r="AC81" i="4" s="1"/>
  <c r="R81" i="4"/>
  <c r="I81" i="4"/>
  <c r="A83" i="4"/>
  <c r="F82" i="4" l="1"/>
  <c r="D82" i="4" s="1"/>
  <c r="G82" i="4"/>
  <c r="E82" i="4" s="1"/>
  <c r="AB81" i="4"/>
  <c r="AA81" i="4"/>
  <c r="H83" i="4"/>
  <c r="B83" i="4"/>
  <c r="Z82" i="4"/>
  <c r="AC82" i="4" s="1"/>
  <c r="R82" i="4"/>
  <c r="I82" i="4"/>
  <c r="A84" i="4"/>
  <c r="F83" i="4" l="1"/>
  <c r="D83" i="4" s="1"/>
  <c r="G83" i="4"/>
  <c r="E83" i="4" s="1"/>
  <c r="AB82" i="4"/>
  <c r="AA82" i="4"/>
  <c r="H84" i="4"/>
  <c r="B84" i="4"/>
  <c r="C84" i="4" s="1"/>
  <c r="C83" i="4"/>
  <c r="Z83" i="4"/>
  <c r="AC83" i="4" s="1"/>
  <c r="R83" i="4"/>
  <c r="I83" i="4"/>
  <c r="A85" i="4"/>
  <c r="F84" i="4" l="1"/>
  <c r="D84" i="4" s="1"/>
  <c r="G84" i="4"/>
  <c r="E84" i="4" s="1"/>
  <c r="AB83" i="4"/>
  <c r="AA83" i="4"/>
  <c r="H85" i="4"/>
  <c r="B85" i="4"/>
  <c r="C85" i="4" s="1"/>
  <c r="Z84" i="4"/>
  <c r="AC84" i="4" s="1"/>
  <c r="R84" i="4"/>
  <c r="I84" i="4"/>
  <c r="A86" i="4"/>
  <c r="F85" i="4" l="1"/>
  <c r="D85" i="4" s="1"/>
  <c r="G85" i="4"/>
  <c r="E85" i="4" s="1"/>
  <c r="AA84" i="4"/>
  <c r="AB84" i="4"/>
  <c r="H86" i="4"/>
  <c r="B86" i="4"/>
  <c r="C86" i="4" s="1"/>
  <c r="Z85" i="4"/>
  <c r="AC85" i="4" s="1"/>
  <c r="R85" i="4"/>
  <c r="I85" i="4"/>
  <c r="A87" i="4"/>
  <c r="F86" i="4" l="1"/>
  <c r="D86" i="4" s="1"/>
  <c r="G86" i="4"/>
  <c r="E86" i="4" s="1"/>
  <c r="AA85" i="4"/>
  <c r="AB85" i="4"/>
  <c r="H87" i="4"/>
  <c r="B87" i="4"/>
  <c r="Z86" i="4"/>
  <c r="AC86" i="4" s="1"/>
  <c r="R86" i="4"/>
  <c r="A88" i="4"/>
  <c r="I86" i="4"/>
  <c r="F87" i="4" l="1"/>
  <c r="G87" i="4"/>
  <c r="E87" i="4" s="1"/>
  <c r="AA86" i="4"/>
  <c r="AB86" i="4"/>
  <c r="H88" i="4"/>
  <c r="B88" i="4"/>
  <c r="C88" i="4" s="1"/>
  <c r="C87" i="4"/>
  <c r="Z87" i="4"/>
  <c r="AC87" i="4" s="1"/>
  <c r="R87" i="4"/>
  <c r="I87" i="4"/>
  <c r="A89" i="4"/>
  <c r="F88" i="4" l="1"/>
  <c r="D88" i="4" s="1"/>
  <c r="G88" i="4"/>
  <c r="E88" i="4" s="1"/>
  <c r="AB87" i="4"/>
  <c r="H89" i="4"/>
  <c r="B89" i="4"/>
  <c r="C89" i="4" s="1"/>
  <c r="D87" i="4"/>
  <c r="AA87" i="4" s="1"/>
  <c r="Z88" i="4"/>
  <c r="AC88" i="4" s="1"/>
  <c r="R88" i="4"/>
  <c r="I88" i="4"/>
  <c r="A90" i="4"/>
  <c r="F89" i="4" l="1"/>
  <c r="D89" i="4" s="1"/>
  <c r="G89" i="4"/>
  <c r="E89" i="4" s="1"/>
  <c r="AB88" i="4"/>
  <c r="AA88" i="4"/>
  <c r="H90" i="4"/>
  <c r="B90" i="4"/>
  <c r="C90" i="4" s="1"/>
  <c r="Z89" i="4"/>
  <c r="AC89" i="4" s="1"/>
  <c r="R89" i="4"/>
  <c r="I89" i="4"/>
  <c r="A91" i="4"/>
  <c r="F90" i="4" l="1"/>
  <c r="D90" i="4" s="1"/>
  <c r="G90" i="4"/>
  <c r="E90" i="4" s="1"/>
  <c r="AA89" i="4"/>
  <c r="AB89" i="4"/>
  <c r="H91" i="4"/>
  <c r="B91" i="4"/>
  <c r="Z90" i="4"/>
  <c r="AC90" i="4" s="1"/>
  <c r="R90" i="4"/>
  <c r="I90" i="4"/>
  <c r="A92" i="4"/>
  <c r="F91" i="4" l="1"/>
  <c r="D91" i="4" s="1"/>
  <c r="G91" i="4"/>
  <c r="E91" i="4" s="1"/>
  <c r="AB90" i="4"/>
  <c r="AA90" i="4"/>
  <c r="H92" i="4"/>
  <c r="B92" i="4"/>
  <c r="C92" i="4" s="1"/>
  <c r="C91" i="4"/>
  <c r="Z91" i="4"/>
  <c r="AC91" i="4" s="1"/>
  <c r="R91" i="4"/>
  <c r="I91" i="4"/>
  <c r="A93" i="4"/>
  <c r="F92" i="4" l="1"/>
  <c r="D92" i="4" s="1"/>
  <c r="G92" i="4"/>
  <c r="E92" i="4" s="1"/>
  <c r="AA91" i="4"/>
  <c r="AB91" i="4"/>
  <c r="H93" i="4"/>
  <c r="B93" i="4"/>
  <c r="Z92" i="4"/>
  <c r="AC92" i="4" s="1"/>
  <c r="R92" i="4"/>
  <c r="I92" i="4"/>
  <c r="A94" i="4"/>
  <c r="F93" i="4" l="1"/>
  <c r="D93" i="4" s="1"/>
  <c r="G93" i="4"/>
  <c r="E93" i="4" s="1"/>
  <c r="AB92" i="4"/>
  <c r="AA92" i="4"/>
  <c r="H94" i="4"/>
  <c r="B94" i="4"/>
  <c r="C94" i="4" s="1"/>
  <c r="C93" i="4"/>
  <c r="Z93" i="4"/>
  <c r="AC93" i="4" s="1"/>
  <c r="R93" i="4"/>
  <c r="I93" i="4"/>
  <c r="A95" i="4"/>
  <c r="F94" i="4" l="1"/>
  <c r="D94" i="4" s="1"/>
  <c r="G94" i="4"/>
  <c r="E94" i="4" s="1"/>
  <c r="AB93" i="4"/>
  <c r="AA93" i="4"/>
  <c r="H95" i="4"/>
  <c r="B95" i="4"/>
  <c r="Z94" i="4"/>
  <c r="AC94" i="4" s="1"/>
  <c r="R94" i="4"/>
  <c r="I94" i="4"/>
  <c r="A96" i="4"/>
  <c r="F95" i="4" l="1"/>
  <c r="D95" i="4" s="1"/>
  <c r="G95" i="4"/>
  <c r="E95" i="4" s="1"/>
  <c r="AA94" i="4"/>
  <c r="AB94" i="4"/>
  <c r="H96" i="4"/>
  <c r="B96" i="4"/>
  <c r="C96" i="4" s="1"/>
  <c r="C95" i="4"/>
  <c r="Z95" i="4"/>
  <c r="AC95" i="4" s="1"/>
  <c r="R95" i="4"/>
  <c r="I95" i="4"/>
  <c r="A97" i="4"/>
  <c r="F96" i="4" l="1"/>
  <c r="D96" i="4" s="1"/>
  <c r="G96" i="4"/>
  <c r="E96" i="4" s="1"/>
  <c r="AB95" i="4"/>
  <c r="AA95" i="4"/>
  <c r="H97" i="4"/>
  <c r="B97" i="4"/>
  <c r="C97" i="4" s="1"/>
  <c r="Z96" i="4"/>
  <c r="AC96" i="4" s="1"/>
  <c r="R96" i="4"/>
  <c r="I96" i="4"/>
  <c r="A98" i="4"/>
  <c r="F97" i="4" l="1"/>
  <c r="D97" i="4" s="1"/>
  <c r="G97" i="4"/>
  <c r="E97" i="4" s="1"/>
  <c r="AA96" i="4"/>
  <c r="AB96" i="4"/>
  <c r="H98" i="4"/>
  <c r="B98" i="4"/>
  <c r="Z97" i="4"/>
  <c r="AC97" i="4" s="1"/>
  <c r="R97" i="4"/>
  <c r="I97" i="4"/>
  <c r="A99" i="4"/>
  <c r="F98" i="4" l="1"/>
  <c r="D98" i="4" s="1"/>
  <c r="G98" i="4"/>
  <c r="E98" i="4" s="1"/>
  <c r="AA97" i="4"/>
  <c r="AB97" i="4"/>
  <c r="H99" i="4"/>
  <c r="B99" i="4"/>
  <c r="C99" i="4" s="1"/>
  <c r="C98" i="4"/>
  <c r="Z98" i="4"/>
  <c r="AC98" i="4" s="1"/>
  <c r="R98" i="4"/>
  <c r="I98" i="4"/>
  <c r="A100" i="4"/>
  <c r="F99" i="4" l="1"/>
  <c r="D99" i="4" s="1"/>
  <c r="G99" i="4"/>
  <c r="E99" i="4" s="1"/>
  <c r="AB98" i="4"/>
  <c r="AA98" i="4"/>
  <c r="H100" i="4"/>
  <c r="B100" i="4"/>
  <c r="C100" i="4" s="1"/>
  <c r="Z99" i="4"/>
  <c r="AC99" i="4" s="1"/>
  <c r="R99" i="4"/>
  <c r="A101" i="4"/>
  <c r="I99" i="4"/>
  <c r="F100" i="4" l="1"/>
  <c r="D100" i="4" s="1"/>
  <c r="G100" i="4"/>
  <c r="E100" i="4" s="1"/>
  <c r="AA99" i="4"/>
  <c r="AB99" i="4"/>
  <c r="H101" i="4"/>
  <c r="B101" i="4"/>
  <c r="C101" i="4" s="1"/>
  <c r="Z100" i="4"/>
  <c r="AC100" i="4" s="1"/>
  <c r="R100" i="4"/>
  <c r="I100" i="4"/>
  <c r="A102" i="4"/>
  <c r="F101" i="4" l="1"/>
  <c r="D101" i="4" s="1"/>
  <c r="G101" i="4"/>
  <c r="E101" i="4" s="1"/>
  <c r="AB100" i="4"/>
  <c r="AA100" i="4"/>
  <c r="H102" i="4"/>
  <c r="B102" i="4"/>
  <c r="C102" i="4" s="1"/>
  <c r="Z101" i="4"/>
  <c r="AC101" i="4" s="1"/>
  <c r="R101" i="4"/>
  <c r="I101" i="4"/>
  <c r="A103" i="4"/>
  <c r="F102" i="4" l="1"/>
  <c r="D102" i="4" s="1"/>
  <c r="G102" i="4"/>
  <c r="E102" i="4" s="1"/>
  <c r="AA101" i="4"/>
  <c r="AB101" i="4"/>
  <c r="H103" i="4"/>
  <c r="B103" i="4"/>
  <c r="C103" i="4" s="1"/>
  <c r="Z102" i="4"/>
  <c r="AC102" i="4" s="1"/>
  <c r="R102" i="4"/>
  <c r="I102" i="4"/>
  <c r="A104" i="4"/>
  <c r="F103" i="4" l="1"/>
  <c r="D103" i="4" s="1"/>
  <c r="G103" i="4"/>
  <c r="E103" i="4" s="1"/>
  <c r="AA102" i="4"/>
  <c r="AB102" i="4"/>
  <c r="H104" i="4"/>
  <c r="B104" i="4"/>
  <c r="C104" i="4" s="1"/>
  <c r="Z103" i="4"/>
  <c r="AC103" i="4" s="1"/>
  <c r="R103" i="4"/>
  <c r="I103" i="4"/>
  <c r="A105" i="4"/>
  <c r="F104" i="4" l="1"/>
  <c r="D104" i="4" s="1"/>
  <c r="G104" i="4"/>
  <c r="E104" i="4" s="1"/>
  <c r="AA103" i="4"/>
  <c r="AB103" i="4"/>
  <c r="H105" i="4"/>
  <c r="B105" i="4"/>
  <c r="C105" i="4" s="1"/>
  <c r="Z104" i="4"/>
  <c r="AC104" i="4" s="1"/>
  <c r="R104" i="4"/>
  <c r="I104" i="4"/>
  <c r="A106" i="4"/>
  <c r="F105" i="4" l="1"/>
  <c r="D105" i="4" s="1"/>
  <c r="G105" i="4"/>
  <c r="E105" i="4" s="1"/>
  <c r="AA104" i="4"/>
  <c r="AB104" i="4"/>
  <c r="H106" i="4"/>
  <c r="B106" i="4"/>
  <c r="C106" i="4" s="1"/>
  <c r="Z105" i="4"/>
  <c r="AC105" i="4" s="1"/>
  <c r="R105" i="4"/>
  <c r="I105" i="4"/>
  <c r="A107" i="4"/>
  <c r="F106" i="4" l="1"/>
  <c r="D106" i="4" s="1"/>
  <c r="G106" i="4"/>
  <c r="E106" i="4" s="1"/>
  <c r="AB105" i="4"/>
  <c r="AA105" i="4"/>
  <c r="H107" i="4"/>
  <c r="B107" i="4"/>
  <c r="C107" i="4" s="1"/>
  <c r="Z106" i="4"/>
  <c r="AC106" i="4" s="1"/>
  <c r="R106" i="4"/>
  <c r="I106" i="4"/>
  <c r="A108" i="4"/>
  <c r="F107" i="4" l="1"/>
  <c r="G107" i="4"/>
  <c r="E107" i="4" s="1"/>
  <c r="AA106" i="4"/>
  <c r="AB106" i="4"/>
  <c r="H108" i="4"/>
  <c r="B108" i="4"/>
  <c r="C108" i="4" s="1"/>
  <c r="Z107" i="4"/>
  <c r="AC107" i="4" s="1"/>
  <c r="R107" i="4"/>
  <c r="I107" i="4"/>
  <c r="A109" i="4"/>
  <c r="F108" i="4" l="1"/>
  <c r="D108" i="4" s="1"/>
  <c r="G108" i="4"/>
  <c r="E108" i="4" s="1"/>
  <c r="AB107" i="4"/>
  <c r="H109" i="4"/>
  <c r="B109" i="4"/>
  <c r="C109" i="4" s="1"/>
  <c r="D107" i="4"/>
  <c r="AA107" i="4" s="1"/>
  <c r="Z108" i="4"/>
  <c r="AC108" i="4" s="1"/>
  <c r="R108" i="4"/>
  <c r="I108" i="4"/>
  <c r="A110" i="4"/>
  <c r="F109" i="4" l="1"/>
  <c r="D109" i="4" s="1"/>
  <c r="G109" i="4"/>
  <c r="E109" i="4" s="1"/>
  <c r="AB108" i="4"/>
  <c r="AA108" i="4"/>
  <c r="H110" i="4"/>
  <c r="B110" i="4"/>
  <c r="C110" i="4" s="1"/>
  <c r="Z109" i="4"/>
  <c r="AC109" i="4" s="1"/>
  <c r="R109" i="4"/>
  <c r="I109" i="4"/>
  <c r="A111" i="4"/>
  <c r="F110" i="4" l="1"/>
  <c r="D110" i="4" s="1"/>
  <c r="G110" i="4"/>
  <c r="E110" i="4" s="1"/>
  <c r="AB109" i="4"/>
  <c r="AA109" i="4"/>
  <c r="H111" i="4"/>
  <c r="B111" i="4"/>
  <c r="Z110" i="4"/>
  <c r="AC110" i="4" s="1"/>
  <c r="R110" i="4"/>
  <c r="I110" i="4"/>
  <c r="A112" i="4"/>
  <c r="F111" i="4" l="1"/>
  <c r="D111" i="4" s="1"/>
  <c r="G111" i="4"/>
  <c r="E111" i="4" s="1"/>
  <c r="AB110" i="4"/>
  <c r="AA110" i="4"/>
  <c r="H112" i="4"/>
  <c r="B112" i="4"/>
  <c r="C112" i="4" s="1"/>
  <c r="C111" i="4"/>
  <c r="Z111" i="4"/>
  <c r="AC111" i="4" s="1"/>
  <c r="R111" i="4"/>
  <c r="I111" i="4"/>
  <c r="A113" i="4"/>
  <c r="F112" i="4" l="1"/>
  <c r="G112" i="4"/>
  <c r="E112" i="4" s="1"/>
  <c r="AB111" i="4"/>
  <c r="AA111" i="4"/>
  <c r="H113" i="4"/>
  <c r="B113" i="4"/>
  <c r="C113" i="4" s="1"/>
  <c r="Z112" i="4"/>
  <c r="AC112" i="4" s="1"/>
  <c r="R112" i="4"/>
  <c r="I112" i="4"/>
  <c r="A114" i="4"/>
  <c r="F113" i="4" l="1"/>
  <c r="D113" i="4" s="1"/>
  <c r="G113" i="4"/>
  <c r="E113" i="4" s="1"/>
  <c r="AB112" i="4"/>
  <c r="H114" i="4"/>
  <c r="B114" i="4"/>
  <c r="C114" i="4" s="1"/>
  <c r="D112" i="4"/>
  <c r="AA112" i="4" s="1"/>
  <c r="Z113" i="4"/>
  <c r="AC113" i="4" s="1"/>
  <c r="R113" i="4"/>
  <c r="I113" i="4"/>
  <c r="A115" i="4"/>
  <c r="F114" i="4" l="1"/>
  <c r="D114" i="4" s="1"/>
  <c r="G114" i="4"/>
  <c r="E114" i="4" s="1"/>
  <c r="AA113" i="4"/>
  <c r="AB113" i="4"/>
  <c r="H115" i="4"/>
  <c r="B115" i="4"/>
  <c r="Z114" i="4"/>
  <c r="AC114" i="4" s="1"/>
  <c r="R114" i="4"/>
  <c r="I114" i="4"/>
  <c r="A116" i="4"/>
  <c r="F115" i="4" l="1"/>
  <c r="D115" i="4" s="1"/>
  <c r="G115" i="4"/>
  <c r="E115" i="4" s="1"/>
  <c r="AA114" i="4"/>
  <c r="AB114" i="4"/>
  <c r="H116" i="4"/>
  <c r="B116" i="4"/>
  <c r="C116" i="4" s="1"/>
  <c r="C115" i="4"/>
  <c r="Z115" i="4"/>
  <c r="AC115" i="4" s="1"/>
  <c r="R115" i="4"/>
  <c r="I115" i="4"/>
  <c r="A117" i="4"/>
  <c r="F116" i="4" l="1"/>
  <c r="D116" i="4" s="1"/>
  <c r="G116" i="4"/>
  <c r="E116" i="4" s="1"/>
  <c r="AB115" i="4"/>
  <c r="AA115" i="4"/>
  <c r="H117" i="4"/>
  <c r="B117" i="4"/>
  <c r="C117" i="4" s="1"/>
  <c r="Z116" i="4"/>
  <c r="AC116" i="4" s="1"/>
  <c r="R116" i="4"/>
  <c r="I116" i="4"/>
  <c r="A118" i="4"/>
  <c r="F117" i="4" l="1"/>
  <c r="D117" i="4" s="1"/>
  <c r="G117" i="4"/>
  <c r="E117" i="4" s="1"/>
  <c r="AB116" i="4"/>
  <c r="AA116" i="4"/>
  <c r="H118" i="4"/>
  <c r="B118" i="4"/>
  <c r="C118" i="4" s="1"/>
  <c r="Z117" i="4"/>
  <c r="R117" i="4"/>
  <c r="A119" i="4"/>
  <c r="I117" i="4"/>
  <c r="F118" i="4" l="1"/>
  <c r="D118" i="4" s="1"/>
  <c r="G118" i="4"/>
  <c r="E118" i="4" s="1"/>
  <c r="Z118" i="4"/>
  <c r="AC118" i="4" s="1"/>
  <c r="AC117" i="4"/>
  <c r="AB117" i="4"/>
  <c r="AA117" i="4"/>
  <c r="H119" i="4"/>
  <c r="B119" i="4"/>
  <c r="C119" i="4" s="1"/>
  <c r="R118" i="4"/>
  <c r="I118" i="4"/>
  <c r="A120" i="4"/>
  <c r="Z119" i="4" l="1"/>
  <c r="AC119" i="4" s="1"/>
  <c r="F119" i="4"/>
  <c r="D119" i="4" s="1"/>
  <c r="G119" i="4"/>
  <c r="E119" i="4" s="1"/>
  <c r="AB118" i="4"/>
  <c r="AA118" i="4"/>
  <c r="H120" i="4"/>
  <c r="B120" i="4"/>
  <c r="C120" i="4" s="1"/>
  <c r="Z120" i="4"/>
  <c r="AC120" i="4" s="1"/>
  <c r="R119" i="4"/>
  <c r="I119" i="4"/>
  <c r="A121" i="4"/>
  <c r="F120" i="4" l="1"/>
  <c r="D120" i="4" s="1"/>
  <c r="G120" i="4"/>
  <c r="E120" i="4" s="1"/>
  <c r="AB119" i="4"/>
  <c r="AA119" i="4"/>
  <c r="H121" i="4"/>
  <c r="B121" i="4"/>
  <c r="C121" i="4" s="1"/>
  <c r="Z121" i="4"/>
  <c r="AC121" i="4" s="1"/>
  <c r="R120" i="4"/>
  <c r="I120" i="4"/>
  <c r="F121" i="4" s="1"/>
  <c r="A122" i="4"/>
  <c r="G121" i="4" l="1"/>
  <c r="E121" i="4" s="1"/>
  <c r="AA120" i="4"/>
  <c r="AB120" i="4"/>
  <c r="H122" i="4"/>
  <c r="B122" i="4"/>
  <c r="C122" i="4" s="1"/>
  <c r="D121" i="4"/>
  <c r="Z122" i="4"/>
  <c r="AC122" i="4" s="1"/>
  <c r="R121" i="4"/>
  <c r="I121" i="4"/>
  <c r="A123" i="4"/>
  <c r="F122" i="4" l="1"/>
  <c r="D122" i="4" s="1"/>
  <c r="G122" i="4"/>
  <c r="E122" i="4" s="1"/>
  <c r="AB121" i="4"/>
  <c r="AA121" i="4"/>
  <c r="H123" i="4"/>
  <c r="B123" i="4"/>
  <c r="C123" i="4" s="1"/>
  <c r="Z123" i="4"/>
  <c r="AC123" i="4" s="1"/>
  <c r="R122" i="4"/>
  <c r="I122" i="4"/>
  <c r="F123" i="4" s="1"/>
  <c r="A124" i="4"/>
  <c r="G123" i="4" l="1"/>
  <c r="E123" i="4" s="1"/>
  <c r="AA122" i="4"/>
  <c r="AB122" i="4"/>
  <c r="H124" i="4"/>
  <c r="B124" i="4"/>
  <c r="C124" i="4" s="1"/>
  <c r="D123" i="4"/>
  <c r="Z124" i="4"/>
  <c r="AC124" i="4" s="1"/>
  <c r="R123" i="4"/>
  <c r="I123" i="4"/>
  <c r="F124" i="4" s="1"/>
  <c r="A125" i="4"/>
  <c r="G124" i="4" l="1"/>
  <c r="E124" i="4" s="1"/>
  <c r="AB123" i="4"/>
  <c r="AA123" i="4"/>
  <c r="H125" i="4"/>
  <c r="B125" i="4"/>
  <c r="D124" i="4"/>
  <c r="Z125" i="4"/>
  <c r="AC125" i="4" s="1"/>
  <c r="R124" i="4"/>
  <c r="I124" i="4"/>
  <c r="A126" i="4"/>
  <c r="F125" i="4" l="1"/>
  <c r="D125" i="4" s="1"/>
  <c r="G125" i="4"/>
  <c r="E125" i="4" s="1"/>
  <c r="AB124" i="4"/>
  <c r="AA124" i="4"/>
  <c r="H126" i="4"/>
  <c r="B126" i="4"/>
  <c r="C126" i="4" s="1"/>
  <c r="C125" i="4"/>
  <c r="Z126" i="4"/>
  <c r="AC126" i="4" s="1"/>
  <c r="R125" i="4"/>
  <c r="I125" i="4"/>
  <c r="F126" i="4" s="1"/>
  <c r="A127" i="4"/>
  <c r="G126" i="4" l="1"/>
  <c r="E126" i="4" s="1"/>
  <c r="AB125" i="4"/>
  <c r="AA125" i="4"/>
  <c r="H127" i="4"/>
  <c r="B127" i="4"/>
  <c r="C127" i="4" s="1"/>
  <c r="D126" i="4"/>
  <c r="Z127" i="4"/>
  <c r="AC127" i="4" s="1"/>
  <c r="R126" i="4"/>
  <c r="I126" i="4"/>
  <c r="F127" i="4" s="1"/>
  <c r="A128" i="4"/>
  <c r="G127" i="4" l="1"/>
  <c r="E127" i="4" s="1"/>
  <c r="AA126" i="4"/>
  <c r="AB126" i="4"/>
  <c r="H128" i="4"/>
  <c r="B128" i="4"/>
  <c r="D127" i="4"/>
  <c r="Z128" i="4"/>
  <c r="AC128" i="4" s="1"/>
  <c r="R127" i="4"/>
  <c r="I127" i="4"/>
  <c r="A129" i="4"/>
  <c r="F128" i="4" l="1"/>
  <c r="D128" i="4" s="1"/>
  <c r="G128" i="4"/>
  <c r="E128" i="4" s="1"/>
  <c r="AA127" i="4"/>
  <c r="AB127" i="4"/>
  <c r="H129" i="4"/>
  <c r="B129" i="4"/>
  <c r="C129" i="4" s="1"/>
  <c r="C128" i="4"/>
  <c r="Z129" i="4"/>
  <c r="AC129" i="4" s="1"/>
  <c r="R128" i="4"/>
  <c r="I128" i="4"/>
  <c r="F129" i="4" s="1"/>
  <c r="A130" i="4"/>
  <c r="G129" i="4" l="1"/>
  <c r="E129" i="4" s="1"/>
  <c r="AA128" i="4"/>
  <c r="AB128" i="4"/>
  <c r="H130" i="4"/>
  <c r="B130" i="4"/>
  <c r="D129" i="4"/>
  <c r="Z130" i="4"/>
  <c r="AC130" i="4" s="1"/>
  <c r="R129" i="4"/>
  <c r="I129" i="4"/>
  <c r="A131" i="4"/>
  <c r="F130" i="4" l="1"/>
  <c r="D130" i="4" s="1"/>
  <c r="G130" i="4"/>
  <c r="E130" i="4" s="1"/>
  <c r="AA129" i="4"/>
  <c r="AB129" i="4"/>
  <c r="H131" i="4"/>
  <c r="B131" i="4"/>
  <c r="C131" i="4" s="1"/>
  <c r="C130" i="4"/>
  <c r="Z131" i="4"/>
  <c r="AC131" i="4" s="1"/>
  <c r="R130" i="4"/>
  <c r="I130" i="4"/>
  <c r="F131" i="4" s="1"/>
  <c r="A132" i="4"/>
  <c r="G131" i="4" l="1"/>
  <c r="E131" i="4" s="1"/>
  <c r="AA130" i="4"/>
  <c r="AB130" i="4"/>
  <c r="H132" i="4"/>
  <c r="B132" i="4"/>
  <c r="D131" i="4"/>
  <c r="Z132" i="4"/>
  <c r="AC132" i="4" s="1"/>
  <c r="R131" i="4"/>
  <c r="I131" i="4"/>
  <c r="A133" i="4"/>
  <c r="F132" i="4" l="1"/>
  <c r="D132" i="4" s="1"/>
  <c r="G132" i="4"/>
  <c r="E132" i="4" s="1"/>
  <c r="AB131" i="4"/>
  <c r="AA131" i="4"/>
  <c r="H133" i="4"/>
  <c r="B133" i="4"/>
  <c r="C133" i="4" s="1"/>
  <c r="C132" i="4"/>
  <c r="Z133" i="4"/>
  <c r="AC133" i="4" s="1"/>
  <c r="R132" i="4"/>
  <c r="I132" i="4"/>
  <c r="F133" i="4" s="1"/>
  <c r="A134" i="4"/>
  <c r="G133" i="4" l="1"/>
  <c r="E133" i="4" s="1"/>
  <c r="AB132" i="4"/>
  <c r="AA132" i="4"/>
  <c r="H134" i="4"/>
  <c r="B134" i="4"/>
  <c r="D133" i="4"/>
  <c r="Z134" i="4"/>
  <c r="AC134" i="4" s="1"/>
  <c r="R133" i="4"/>
  <c r="I133" i="4"/>
  <c r="F134" i="4" s="1"/>
  <c r="A135" i="4"/>
  <c r="G134" i="4" l="1"/>
  <c r="E134" i="4" s="1"/>
  <c r="AB133" i="4"/>
  <c r="AA133" i="4"/>
  <c r="D134" i="4"/>
  <c r="H135" i="4"/>
  <c r="B135" i="4"/>
  <c r="C135" i="4" s="1"/>
  <c r="C134" i="4"/>
  <c r="Z135" i="4"/>
  <c r="AC135" i="4" s="1"/>
  <c r="R134" i="4"/>
  <c r="I134" i="4"/>
  <c r="F135" i="4" s="1"/>
  <c r="A136" i="4"/>
  <c r="G135" i="4" l="1"/>
  <c r="E135" i="4" s="1"/>
  <c r="AA134" i="4"/>
  <c r="AB134" i="4"/>
  <c r="D135" i="4"/>
  <c r="H136" i="4"/>
  <c r="B136" i="4"/>
  <c r="C136" i="4" s="1"/>
  <c r="Z136" i="4"/>
  <c r="AC136" i="4" s="1"/>
  <c r="R135" i="4"/>
  <c r="I135" i="4"/>
  <c r="A137" i="4"/>
  <c r="F136" i="4" l="1"/>
  <c r="D136" i="4" s="1"/>
  <c r="G136" i="4"/>
  <c r="E136" i="4" s="1"/>
  <c r="AA135" i="4"/>
  <c r="AB135" i="4"/>
  <c r="H137" i="4"/>
  <c r="B137" i="4"/>
  <c r="C137" i="4" s="1"/>
  <c r="Z137" i="4"/>
  <c r="AC137" i="4" s="1"/>
  <c r="R136" i="4"/>
  <c r="I136" i="4"/>
  <c r="F137" i="4" s="1"/>
  <c r="A138" i="4"/>
  <c r="G137" i="4" l="1"/>
  <c r="E137" i="4" s="1"/>
  <c r="AA136" i="4"/>
  <c r="AB136" i="4"/>
  <c r="D137" i="4"/>
  <c r="H138" i="4"/>
  <c r="B138" i="4"/>
  <c r="C138" i="4" s="1"/>
  <c r="Z138" i="4"/>
  <c r="AC138" i="4" s="1"/>
  <c r="R137" i="4"/>
  <c r="A139" i="4"/>
  <c r="I137" i="4"/>
  <c r="F138" i="4" s="1"/>
  <c r="G138" i="4" l="1"/>
  <c r="E138" i="4" s="1"/>
  <c r="AA137" i="4"/>
  <c r="AB137" i="4"/>
  <c r="D138" i="4"/>
  <c r="H139" i="4"/>
  <c r="B139" i="4"/>
  <c r="C139" i="4" s="1"/>
  <c r="Z139" i="4"/>
  <c r="AC139" i="4" s="1"/>
  <c r="R138" i="4"/>
  <c r="I138" i="4"/>
  <c r="A140" i="4"/>
  <c r="F139" i="4" l="1"/>
  <c r="D139" i="4" s="1"/>
  <c r="G139" i="4"/>
  <c r="E139" i="4" s="1"/>
  <c r="AA138" i="4"/>
  <c r="AB138" i="4"/>
  <c r="H140" i="4"/>
  <c r="B140" i="4"/>
  <c r="C140" i="4" s="1"/>
  <c r="Z140" i="4"/>
  <c r="AC140" i="4" s="1"/>
  <c r="R139" i="4"/>
  <c r="I139" i="4"/>
  <c r="F140" i="4" s="1"/>
  <c r="A141" i="4"/>
  <c r="G140" i="4" l="1"/>
  <c r="E140" i="4" s="1"/>
  <c r="AB139" i="4"/>
  <c r="AA139" i="4"/>
  <c r="H141" i="4"/>
  <c r="B141" i="4"/>
  <c r="C141" i="4" s="1"/>
  <c r="D140" i="4"/>
  <c r="Z141" i="4"/>
  <c r="AC141" i="4" s="1"/>
  <c r="R140" i="4"/>
  <c r="I140" i="4"/>
  <c r="A142" i="4"/>
  <c r="F141" i="4" l="1"/>
  <c r="D141" i="4" s="1"/>
  <c r="G141" i="4"/>
  <c r="E141" i="4" s="1"/>
  <c r="AB140" i="4"/>
  <c r="AA140" i="4"/>
  <c r="H142" i="4"/>
  <c r="B142" i="4"/>
  <c r="C142" i="4" s="1"/>
  <c r="Z142" i="4"/>
  <c r="AC142" i="4" s="1"/>
  <c r="R141" i="4"/>
  <c r="I141" i="4"/>
  <c r="F142" i="4" s="1"/>
  <c r="A143" i="4"/>
  <c r="G142" i="4" l="1"/>
  <c r="E142" i="4" s="1"/>
  <c r="AA141" i="4"/>
  <c r="AB141" i="4"/>
  <c r="D142" i="4"/>
  <c r="H143" i="4"/>
  <c r="B143" i="4"/>
  <c r="C143" i="4" s="1"/>
  <c r="Z143" i="4"/>
  <c r="AC143" i="4" s="1"/>
  <c r="R142" i="4"/>
  <c r="I142" i="4"/>
  <c r="A144" i="4"/>
  <c r="F143" i="4" l="1"/>
  <c r="D143" i="4" s="1"/>
  <c r="G143" i="4"/>
  <c r="E143" i="4" s="1"/>
  <c r="AA142" i="4"/>
  <c r="AB142" i="4"/>
  <c r="H144" i="4"/>
  <c r="B144" i="4"/>
  <c r="C144" i="4" s="1"/>
  <c r="Z144" i="4"/>
  <c r="AC144" i="4" s="1"/>
  <c r="R143" i="4"/>
  <c r="A145" i="4"/>
  <c r="I143" i="4"/>
  <c r="F144" i="4" s="1"/>
  <c r="G144" i="4" l="1"/>
  <c r="E144" i="4" s="1"/>
  <c r="AA143" i="4"/>
  <c r="AB143" i="4"/>
  <c r="D144" i="4"/>
  <c r="H145" i="4"/>
  <c r="B145" i="4"/>
  <c r="C145" i="4" s="1"/>
  <c r="Z145" i="4"/>
  <c r="AC145" i="4" s="1"/>
  <c r="R144" i="4"/>
  <c r="I144" i="4"/>
  <c r="F145" i="4" s="1"/>
  <c r="A146" i="4"/>
  <c r="G145" i="4" l="1"/>
  <c r="E145" i="4" s="1"/>
  <c r="AA144" i="4"/>
  <c r="AB144" i="4"/>
  <c r="D145" i="4"/>
  <c r="H146" i="4"/>
  <c r="B146" i="4"/>
  <c r="C146" i="4" s="1"/>
  <c r="Z146" i="4"/>
  <c r="AC146" i="4" s="1"/>
  <c r="R145" i="4"/>
  <c r="I145" i="4"/>
  <c r="F146" i="4" s="1"/>
  <c r="A147" i="4"/>
  <c r="G146" i="4" l="1"/>
  <c r="E146" i="4" s="1"/>
  <c r="AA145" i="4"/>
  <c r="AB145" i="4"/>
  <c r="D146" i="4"/>
  <c r="H147" i="4"/>
  <c r="B147" i="4"/>
  <c r="Z147" i="4"/>
  <c r="AC147" i="4" s="1"/>
  <c r="R146" i="4"/>
  <c r="I146" i="4"/>
  <c r="F147" i="4" s="1"/>
  <c r="A148" i="4"/>
  <c r="G147" i="4" l="1"/>
  <c r="E147" i="4" s="1"/>
  <c r="AA146" i="4"/>
  <c r="AB146" i="4"/>
  <c r="H148" i="4"/>
  <c r="B148" i="4"/>
  <c r="C148" i="4" s="1"/>
  <c r="C147" i="4"/>
  <c r="D147" i="4"/>
  <c r="Z148" i="4"/>
  <c r="AC148" i="4" s="1"/>
  <c r="R147" i="4"/>
  <c r="I147" i="4"/>
  <c r="F148" i="4" s="1"/>
  <c r="A149" i="4"/>
  <c r="G148" i="4" l="1"/>
  <c r="E148" i="4" s="1"/>
  <c r="AB147" i="4"/>
  <c r="AA147" i="4"/>
  <c r="H149" i="4"/>
  <c r="B149" i="4"/>
  <c r="C149" i="4" s="1"/>
  <c r="D148" i="4"/>
  <c r="Z149" i="4"/>
  <c r="AC149" i="4" s="1"/>
  <c r="R148" i="4"/>
  <c r="I148" i="4"/>
  <c r="A150" i="4"/>
  <c r="F149" i="4" l="1"/>
  <c r="D149" i="4" s="1"/>
  <c r="G149" i="4"/>
  <c r="E149" i="4" s="1"/>
  <c r="AB148" i="4"/>
  <c r="AA148" i="4"/>
  <c r="H150" i="4"/>
  <c r="B150" i="4"/>
  <c r="C150" i="4" s="1"/>
  <c r="Z150" i="4"/>
  <c r="AC150" i="4" s="1"/>
  <c r="R149" i="4"/>
  <c r="I149" i="4"/>
  <c r="F150" i="4" s="1"/>
  <c r="A151" i="4"/>
  <c r="G150" i="4" l="1"/>
  <c r="E150" i="4" s="1"/>
  <c r="AB149" i="4"/>
  <c r="AA149" i="4"/>
  <c r="D150" i="4"/>
  <c r="H151" i="4"/>
  <c r="B151" i="4"/>
  <c r="C151" i="4" s="1"/>
  <c r="Z151" i="4"/>
  <c r="AC151" i="4" s="1"/>
  <c r="R150" i="4"/>
  <c r="I150" i="4"/>
  <c r="F151" i="4" s="1"/>
  <c r="A152" i="4"/>
  <c r="G151" i="4" l="1"/>
  <c r="E151" i="4" s="1"/>
  <c r="AA150" i="4"/>
  <c r="AB150" i="4"/>
  <c r="D151" i="4"/>
  <c r="H152" i="4"/>
  <c r="B152" i="4"/>
  <c r="C152" i="4" s="1"/>
  <c r="Z152" i="4"/>
  <c r="AC152" i="4" s="1"/>
  <c r="R151" i="4"/>
  <c r="I151" i="4"/>
  <c r="A153" i="4"/>
  <c r="F152" i="4" l="1"/>
  <c r="D152" i="4" s="1"/>
  <c r="G152" i="4"/>
  <c r="E152" i="4" s="1"/>
  <c r="AA151" i="4"/>
  <c r="AB151" i="4"/>
  <c r="H153" i="4"/>
  <c r="B153" i="4"/>
  <c r="C153" i="4" s="1"/>
  <c r="Z153" i="4"/>
  <c r="AC153" i="4" s="1"/>
  <c r="R152" i="4"/>
  <c r="I152" i="4"/>
  <c r="F153" i="4" s="1"/>
  <c r="A154" i="4"/>
  <c r="G153" i="4" l="1"/>
  <c r="E153" i="4" s="1"/>
  <c r="AA152" i="4"/>
  <c r="AB152" i="4"/>
  <c r="D153" i="4"/>
  <c r="H154" i="4"/>
  <c r="B154" i="4"/>
  <c r="C154" i="4" s="1"/>
  <c r="Z154" i="4"/>
  <c r="AC154" i="4" s="1"/>
  <c r="R153" i="4"/>
  <c r="I153" i="4"/>
  <c r="F154" i="4" s="1"/>
  <c r="A155" i="4"/>
  <c r="G154" i="4" l="1"/>
  <c r="E154" i="4" s="1"/>
  <c r="AA153" i="4"/>
  <c r="AB153" i="4"/>
  <c r="D154" i="4"/>
  <c r="H155" i="4"/>
  <c r="B155" i="4"/>
  <c r="C155" i="4" s="1"/>
  <c r="Z155" i="4"/>
  <c r="AC155" i="4" s="1"/>
  <c r="R154" i="4"/>
  <c r="I154" i="4"/>
  <c r="A156" i="4"/>
  <c r="F155" i="4" l="1"/>
  <c r="D155" i="4" s="1"/>
  <c r="G155" i="4"/>
  <c r="E155" i="4" s="1"/>
  <c r="AA154" i="4"/>
  <c r="AB154" i="4"/>
  <c r="H156" i="4"/>
  <c r="B156" i="4"/>
  <c r="C156" i="4" s="1"/>
  <c r="Z156" i="4"/>
  <c r="AC156" i="4" s="1"/>
  <c r="R155" i="4"/>
  <c r="A157" i="4"/>
  <c r="I155" i="4"/>
  <c r="F156" i="4" s="1"/>
  <c r="G156" i="4" l="1"/>
  <c r="E156" i="4" s="1"/>
  <c r="AB155" i="4"/>
  <c r="AA155" i="4"/>
  <c r="H157" i="4"/>
  <c r="B157" i="4"/>
  <c r="C157" i="4" s="1"/>
  <c r="D156" i="4"/>
  <c r="Z157" i="4"/>
  <c r="AC157" i="4" s="1"/>
  <c r="R156" i="4"/>
  <c r="A158" i="4"/>
  <c r="I156" i="4"/>
  <c r="F157" i="4" s="1"/>
  <c r="G157" i="4" l="1"/>
  <c r="E157" i="4" s="1"/>
  <c r="AB156" i="4"/>
  <c r="AA156" i="4"/>
  <c r="D157" i="4"/>
  <c r="H158" i="4"/>
  <c r="B158" i="4"/>
  <c r="C158" i="4" s="1"/>
  <c r="Z158" i="4"/>
  <c r="AC158" i="4" s="1"/>
  <c r="R157" i="4"/>
  <c r="I157" i="4"/>
  <c r="A159" i="4"/>
  <c r="F158" i="4" l="1"/>
  <c r="D158" i="4" s="1"/>
  <c r="G158" i="4"/>
  <c r="E158" i="4" s="1"/>
  <c r="AA157" i="4"/>
  <c r="AB157" i="4"/>
  <c r="H159" i="4"/>
  <c r="B159" i="4"/>
  <c r="C159" i="4" s="1"/>
  <c r="Z159" i="4"/>
  <c r="AC159" i="4" s="1"/>
  <c r="R158" i="4"/>
  <c r="I158" i="4"/>
  <c r="F159" i="4" s="1"/>
  <c r="A160" i="4"/>
  <c r="G159" i="4" l="1"/>
  <c r="E159" i="4" s="1"/>
  <c r="AA158" i="4"/>
  <c r="AB158" i="4"/>
  <c r="D159" i="4"/>
  <c r="H160" i="4"/>
  <c r="B160" i="4"/>
  <c r="C160" i="4" s="1"/>
  <c r="Z160" i="4"/>
  <c r="AC160" i="4" s="1"/>
  <c r="R159" i="4"/>
  <c r="I159" i="4"/>
  <c r="A161" i="4"/>
  <c r="F160" i="4" l="1"/>
  <c r="D160" i="4" s="1"/>
  <c r="G160" i="4"/>
  <c r="E160" i="4" s="1"/>
  <c r="AA159" i="4"/>
  <c r="AB159" i="4"/>
  <c r="H161" i="4"/>
  <c r="B161" i="4"/>
  <c r="C161" i="4" s="1"/>
  <c r="Z161" i="4"/>
  <c r="AC161" i="4" s="1"/>
  <c r="R160" i="4"/>
  <c r="I160" i="4"/>
  <c r="F161" i="4" s="1"/>
  <c r="A162" i="4"/>
  <c r="G161" i="4" l="1"/>
  <c r="E161" i="4" s="1"/>
  <c r="AA160" i="4"/>
  <c r="AB160" i="4"/>
  <c r="H162" i="4"/>
  <c r="B162" i="4"/>
  <c r="C162" i="4" s="1"/>
  <c r="D161" i="4"/>
  <c r="Z162" i="4"/>
  <c r="AC162" i="4" s="1"/>
  <c r="R161" i="4"/>
  <c r="I161" i="4"/>
  <c r="F162" i="4" s="1"/>
  <c r="A163" i="4"/>
  <c r="G162" i="4" l="1"/>
  <c r="E162" i="4" s="1"/>
  <c r="AA161" i="4"/>
  <c r="AB161" i="4"/>
  <c r="D162" i="4"/>
  <c r="B163" i="4"/>
  <c r="C163" i="4" s="1"/>
  <c r="H163" i="4"/>
  <c r="Z163" i="4"/>
  <c r="AC163" i="4" s="1"/>
  <c r="R162" i="4"/>
  <c r="I162" i="4"/>
  <c r="A164" i="4"/>
  <c r="F163" i="4" l="1"/>
  <c r="D163" i="4" s="1"/>
  <c r="G163" i="4"/>
  <c r="E163" i="4" s="1"/>
  <c r="AB162" i="4"/>
  <c r="AA162" i="4"/>
  <c r="B164" i="4"/>
  <c r="C164" i="4" s="1"/>
  <c r="H164" i="4"/>
  <c r="Z164" i="4"/>
  <c r="AC164" i="4" s="1"/>
  <c r="R163" i="4"/>
  <c r="I163" i="4"/>
  <c r="F164" i="4" s="1"/>
  <c r="A165" i="4"/>
  <c r="G164" i="4" l="1"/>
  <c r="E164" i="4" s="1"/>
  <c r="AB163" i="4"/>
  <c r="AA163" i="4"/>
  <c r="B165" i="4"/>
  <c r="C165" i="4" s="1"/>
  <c r="D164" i="4"/>
  <c r="H165" i="4"/>
  <c r="Z165" i="4"/>
  <c r="AC165" i="4" s="1"/>
  <c r="R164" i="4"/>
  <c r="I164" i="4"/>
  <c r="F165" i="4" s="1"/>
  <c r="A166" i="4"/>
  <c r="G165" i="4" l="1"/>
  <c r="E165" i="4" s="1"/>
  <c r="AB164" i="4"/>
  <c r="AA164" i="4"/>
  <c r="B166" i="4"/>
  <c r="C166" i="4" s="1"/>
  <c r="H166" i="4"/>
  <c r="D165" i="4"/>
  <c r="Z166" i="4"/>
  <c r="AC166" i="4" s="1"/>
  <c r="R165" i="4"/>
  <c r="I165" i="4"/>
  <c r="F166" i="4" s="1"/>
  <c r="A167" i="4"/>
  <c r="G166" i="4" l="1"/>
  <c r="E166" i="4" s="1"/>
  <c r="AB165" i="4"/>
  <c r="AA165" i="4"/>
  <c r="D166" i="4"/>
  <c r="B167" i="4"/>
  <c r="C167" i="4" s="1"/>
  <c r="H167" i="4"/>
  <c r="Z167" i="4"/>
  <c r="AC167" i="4" s="1"/>
  <c r="R166" i="4"/>
  <c r="I166" i="4"/>
  <c r="A168" i="4"/>
  <c r="F167" i="4" l="1"/>
  <c r="D167" i="4" s="1"/>
  <c r="G167" i="4"/>
  <c r="E167" i="4" s="1"/>
  <c r="AA166" i="4"/>
  <c r="AB166" i="4"/>
  <c r="B168" i="4"/>
  <c r="C168" i="4" s="1"/>
  <c r="H168" i="4"/>
  <c r="Z168" i="4"/>
  <c r="AC168" i="4" s="1"/>
  <c r="R167" i="4"/>
  <c r="I167" i="4"/>
  <c r="F168" i="4" s="1"/>
  <c r="A169" i="4"/>
  <c r="G168" i="4" l="1"/>
  <c r="E168" i="4" s="1"/>
  <c r="AB167" i="4"/>
  <c r="AA167" i="4"/>
  <c r="D168" i="4"/>
  <c r="B169" i="4"/>
  <c r="C169" i="4" s="1"/>
  <c r="H169" i="4"/>
  <c r="Z169" i="4"/>
  <c r="AC169" i="4" s="1"/>
  <c r="R168" i="4"/>
  <c r="I168" i="4"/>
  <c r="A170" i="4"/>
  <c r="F169" i="4" l="1"/>
  <c r="D169" i="4" s="1"/>
  <c r="G169" i="4"/>
  <c r="E169" i="4" s="1"/>
  <c r="AA168" i="4"/>
  <c r="AB168" i="4"/>
  <c r="B170" i="4"/>
  <c r="C170" i="4" s="1"/>
  <c r="H170" i="4"/>
  <c r="Z170" i="4"/>
  <c r="AC170" i="4" s="1"/>
  <c r="R169" i="4"/>
  <c r="I169" i="4"/>
  <c r="F170" i="4" s="1"/>
  <c r="A171" i="4"/>
  <c r="G170" i="4" l="1"/>
  <c r="E170" i="4" s="1"/>
  <c r="AB169" i="4"/>
  <c r="AA169" i="4"/>
  <c r="D170" i="4"/>
  <c r="B171" i="4"/>
  <c r="C171" i="4" s="1"/>
  <c r="H171" i="4"/>
  <c r="Z171" i="4"/>
  <c r="AC171" i="4" s="1"/>
  <c r="R170" i="4"/>
  <c r="I170" i="4"/>
  <c r="F171" i="4" s="1"/>
  <c r="A172" i="4"/>
  <c r="G171" i="4" l="1"/>
  <c r="E171" i="4" s="1"/>
  <c r="AA170" i="4"/>
  <c r="AB170" i="4"/>
  <c r="B172" i="4"/>
  <c r="C172" i="4" s="1"/>
  <c r="H172" i="4"/>
  <c r="D171" i="4"/>
  <c r="Z172" i="4"/>
  <c r="AC172" i="4" s="1"/>
  <c r="R171" i="4"/>
  <c r="I171" i="4"/>
  <c r="F172" i="4" s="1"/>
  <c r="A173" i="4"/>
  <c r="G172" i="4" l="1"/>
  <c r="E172" i="4" s="1"/>
  <c r="AB171" i="4"/>
  <c r="AA171" i="4"/>
  <c r="B173" i="4"/>
  <c r="C173" i="4" s="1"/>
  <c r="H173" i="4"/>
  <c r="D172" i="4"/>
  <c r="Z173" i="4"/>
  <c r="AC173" i="4" s="1"/>
  <c r="R172" i="4"/>
  <c r="I172" i="4"/>
  <c r="F173" i="4" s="1"/>
  <c r="A174" i="4"/>
  <c r="G173" i="4" l="1"/>
  <c r="E173" i="4" s="1"/>
  <c r="AB172" i="4"/>
  <c r="AA172" i="4"/>
  <c r="D173" i="4"/>
  <c r="B174" i="4"/>
  <c r="C174" i="4" s="1"/>
  <c r="H174" i="4"/>
  <c r="Z174" i="4"/>
  <c r="AC174" i="4" s="1"/>
  <c r="R173" i="4"/>
  <c r="I173" i="4"/>
  <c r="F174" i="4" s="1"/>
  <c r="A175" i="4"/>
  <c r="G174" i="4" l="1"/>
  <c r="E174" i="4" s="1"/>
  <c r="AA173" i="4"/>
  <c r="AB173" i="4"/>
  <c r="D174" i="4"/>
  <c r="B175" i="4"/>
  <c r="C175" i="4" s="1"/>
  <c r="H175" i="4"/>
  <c r="Z175" i="4"/>
  <c r="AC175" i="4" s="1"/>
  <c r="R174" i="4"/>
  <c r="I174" i="4"/>
  <c r="F175" i="4" s="1"/>
  <c r="A176" i="4"/>
  <c r="G175" i="4" l="1"/>
  <c r="E175" i="4" s="1"/>
  <c r="AA174" i="4"/>
  <c r="AB174" i="4"/>
  <c r="D175" i="4"/>
  <c r="B176" i="4"/>
  <c r="C176" i="4" s="1"/>
  <c r="H176" i="4"/>
  <c r="Z176" i="4"/>
  <c r="AC176" i="4" s="1"/>
  <c r="R175" i="4"/>
  <c r="I175" i="4"/>
  <c r="A177" i="4"/>
  <c r="F176" i="4" l="1"/>
  <c r="D176" i="4" s="1"/>
  <c r="G176" i="4"/>
  <c r="E176" i="4" s="1"/>
  <c r="AA175" i="4"/>
  <c r="AB175" i="4"/>
  <c r="B177" i="4"/>
  <c r="C177" i="4" s="1"/>
  <c r="H177" i="4"/>
  <c r="Z177" i="4"/>
  <c r="AC177" i="4" s="1"/>
  <c r="R176" i="4"/>
  <c r="I176" i="4"/>
  <c r="F177" i="4" s="1"/>
  <c r="A178" i="4"/>
  <c r="G177" i="4" l="1"/>
  <c r="E177" i="4" s="1"/>
  <c r="AA176" i="4"/>
  <c r="AB176" i="4"/>
  <c r="H178" i="4"/>
  <c r="B178" i="4"/>
  <c r="C178" i="4" s="1"/>
  <c r="D177" i="4"/>
  <c r="Z178" i="4"/>
  <c r="AC178" i="4" s="1"/>
  <c r="R177" i="4"/>
  <c r="I177" i="4"/>
  <c r="A179" i="4"/>
  <c r="G178" i="4" l="1"/>
  <c r="E178" i="4" s="1"/>
  <c r="F178" i="4"/>
  <c r="D178" i="4" s="1"/>
  <c r="AA177" i="4"/>
  <c r="AB177" i="4"/>
  <c r="H179" i="4"/>
  <c r="B179" i="4"/>
  <c r="C179" i="4" s="1"/>
  <c r="Z179" i="4"/>
  <c r="AC179" i="4" s="1"/>
  <c r="R178" i="4"/>
  <c r="I178" i="4"/>
  <c r="G179" i="4" s="1"/>
  <c r="A180" i="4"/>
  <c r="F179" i="4" l="1"/>
  <c r="D179" i="4" s="1"/>
  <c r="AA178" i="4"/>
  <c r="AB178" i="4"/>
  <c r="H180" i="4"/>
  <c r="B180" i="4"/>
  <c r="C180" i="4" s="1"/>
  <c r="E179" i="4"/>
  <c r="Z180" i="4"/>
  <c r="AC180" i="4" s="1"/>
  <c r="R179" i="4"/>
  <c r="I179" i="4"/>
  <c r="G180" i="4" s="1"/>
  <c r="A181" i="4"/>
  <c r="F180" i="4" l="1"/>
  <c r="D180" i="4" s="1"/>
  <c r="AA179" i="4"/>
  <c r="AB179" i="4"/>
  <c r="H181" i="4"/>
  <c r="B181" i="4"/>
  <c r="C181" i="4" s="1"/>
  <c r="E180" i="4"/>
  <c r="Z181" i="4"/>
  <c r="AC181" i="4" s="1"/>
  <c r="R180" i="4"/>
  <c r="I180" i="4"/>
  <c r="A182" i="4"/>
  <c r="F181" i="4" l="1"/>
  <c r="D181" i="4" s="1"/>
  <c r="G181" i="4"/>
  <c r="E181" i="4" s="1"/>
  <c r="AA180" i="4"/>
  <c r="AB180" i="4"/>
  <c r="H182" i="4"/>
  <c r="B182" i="4"/>
  <c r="C182" i="4" s="1"/>
  <c r="Z182" i="4"/>
  <c r="AC182" i="4" s="1"/>
  <c r="R181" i="4"/>
  <c r="I181" i="4"/>
  <c r="G182" i="4" s="1"/>
  <c r="A183" i="4"/>
  <c r="F182" i="4" l="1"/>
  <c r="D182" i="4" s="1"/>
  <c r="AA181" i="4"/>
  <c r="AB181" i="4"/>
  <c r="H183" i="4"/>
  <c r="B183" i="4"/>
  <c r="C183" i="4" s="1"/>
  <c r="E182" i="4"/>
  <c r="Z183" i="4"/>
  <c r="AC183" i="4" s="1"/>
  <c r="R182" i="4"/>
  <c r="I182" i="4"/>
  <c r="A184" i="4"/>
  <c r="G183" i="4" l="1"/>
  <c r="E183" i="4" s="1"/>
  <c r="F183" i="4"/>
  <c r="D183" i="4" s="1"/>
  <c r="AA182" i="4"/>
  <c r="AB182" i="4"/>
  <c r="H184" i="4"/>
  <c r="B184" i="4"/>
  <c r="C184" i="4" s="1"/>
  <c r="Z184" i="4"/>
  <c r="AC184" i="4" s="1"/>
  <c r="R183" i="4"/>
  <c r="I183" i="4"/>
  <c r="A185" i="4"/>
  <c r="F184" i="4" l="1"/>
  <c r="D184" i="4" s="1"/>
  <c r="G184" i="4"/>
  <c r="E184" i="4" s="1"/>
  <c r="AA183" i="4"/>
  <c r="AB183" i="4"/>
  <c r="H185" i="4"/>
  <c r="B185" i="4"/>
  <c r="C185" i="4" s="1"/>
  <c r="Z185" i="4"/>
  <c r="AC185" i="4" s="1"/>
  <c r="R184" i="4"/>
  <c r="I184" i="4"/>
  <c r="F185" i="4" s="1"/>
  <c r="A186" i="4"/>
  <c r="G185" i="4" l="1"/>
  <c r="E185" i="4" s="1"/>
  <c r="AA184" i="4"/>
  <c r="AB184" i="4"/>
  <c r="H186" i="4"/>
  <c r="B186" i="4"/>
  <c r="C186" i="4" s="1"/>
  <c r="D185" i="4"/>
  <c r="Z186" i="4"/>
  <c r="AC186" i="4" s="1"/>
  <c r="R185" i="4"/>
  <c r="I185" i="4"/>
  <c r="A187" i="4"/>
  <c r="G186" i="4" l="1"/>
  <c r="E186" i="4" s="1"/>
  <c r="F186" i="4"/>
  <c r="D186" i="4" s="1"/>
  <c r="AB185" i="4"/>
  <c r="AA185" i="4"/>
  <c r="H187" i="4"/>
  <c r="B187" i="4"/>
  <c r="C187" i="4" s="1"/>
  <c r="Z187" i="4"/>
  <c r="AC187" i="4" s="1"/>
  <c r="R186" i="4"/>
  <c r="I186" i="4"/>
  <c r="G187" i="4" s="1"/>
  <c r="A188" i="4"/>
  <c r="F187" i="4" l="1"/>
  <c r="D187" i="4" s="1"/>
  <c r="AB186" i="4"/>
  <c r="AA186" i="4"/>
  <c r="H188" i="4"/>
  <c r="B188" i="4"/>
  <c r="C188" i="4" s="1"/>
  <c r="E187" i="4"/>
  <c r="Z188" i="4"/>
  <c r="AC188" i="4" s="1"/>
  <c r="R187" i="4"/>
  <c r="I187" i="4"/>
  <c r="G188" i="4" s="1"/>
  <c r="A189" i="4"/>
  <c r="F188" i="4" l="1"/>
  <c r="D188" i="4" s="1"/>
  <c r="AB187" i="4"/>
  <c r="AA187" i="4"/>
  <c r="H189" i="4"/>
  <c r="B189" i="4"/>
  <c r="C189" i="4" s="1"/>
  <c r="E188" i="4"/>
  <c r="Z189" i="4"/>
  <c r="AC189" i="4" s="1"/>
  <c r="R188" i="4"/>
  <c r="I188" i="4"/>
  <c r="F189" i="4" s="1"/>
  <c r="A190" i="4"/>
  <c r="G189" i="4" l="1"/>
  <c r="E189" i="4" s="1"/>
  <c r="AB188" i="4"/>
  <c r="AA188" i="4"/>
  <c r="H190" i="4"/>
  <c r="B190" i="4"/>
  <c r="C190" i="4" s="1"/>
  <c r="D189" i="4"/>
  <c r="Z190" i="4"/>
  <c r="AC190" i="4" s="1"/>
  <c r="R189" i="4"/>
  <c r="I189" i="4"/>
  <c r="G190" i="4" s="1"/>
  <c r="A191" i="4"/>
  <c r="F190" i="4" l="1"/>
  <c r="D190" i="4" s="1"/>
  <c r="AB189" i="4"/>
  <c r="AA189" i="4"/>
  <c r="H191" i="4"/>
  <c r="B191" i="4"/>
  <c r="C191" i="4" s="1"/>
  <c r="E190" i="4"/>
  <c r="Z191" i="4"/>
  <c r="AC191" i="4" s="1"/>
  <c r="R190" i="4"/>
  <c r="I190" i="4"/>
  <c r="G191" i="4" s="1"/>
  <c r="A192" i="4"/>
  <c r="F191" i="4" l="1"/>
  <c r="D191" i="4" s="1"/>
  <c r="AA190" i="4"/>
  <c r="AB190" i="4"/>
  <c r="H192" i="4"/>
  <c r="B192" i="4"/>
  <c r="C192" i="4" s="1"/>
  <c r="E191" i="4"/>
  <c r="A193" i="4"/>
  <c r="Z192" i="4"/>
  <c r="AC192" i="4" s="1"/>
  <c r="R191" i="4"/>
  <c r="I191" i="4"/>
  <c r="G192" i="4" s="1"/>
  <c r="F192" i="4" l="1"/>
  <c r="D192" i="4" s="1"/>
  <c r="AA191" i="4"/>
  <c r="AB191" i="4"/>
  <c r="H193" i="4"/>
  <c r="B193" i="4"/>
  <c r="C193" i="4" s="1"/>
  <c r="E192" i="4"/>
  <c r="A194" i="4"/>
  <c r="Z193" i="4"/>
  <c r="AC193" i="4" s="1"/>
  <c r="R192" i="4"/>
  <c r="I192" i="4"/>
  <c r="F193" i="4" s="1"/>
  <c r="G193" i="4" l="1"/>
  <c r="E193" i="4" s="1"/>
  <c r="AA192" i="4"/>
  <c r="AB192" i="4"/>
  <c r="D193" i="4"/>
  <c r="H194" i="4"/>
  <c r="B194" i="4"/>
  <c r="C194" i="4" s="1"/>
  <c r="A195" i="4"/>
  <c r="R193" i="4"/>
  <c r="I193" i="4"/>
  <c r="Z194" i="4"/>
  <c r="AC194" i="4" s="1"/>
  <c r="G194" i="4" l="1"/>
  <c r="E194" i="4" s="1"/>
  <c r="F194" i="4"/>
  <c r="D194" i="4" s="1"/>
  <c r="AA193" i="4"/>
  <c r="AB193" i="4"/>
  <c r="H195" i="4"/>
  <c r="B195" i="4"/>
  <c r="C195" i="4" s="1"/>
  <c r="I194" i="4"/>
  <c r="A196" i="4"/>
  <c r="R194" i="4"/>
  <c r="Z195" i="4"/>
  <c r="AC195" i="4" s="1"/>
  <c r="G195" i="4" l="1"/>
  <c r="E195" i="4" s="1"/>
  <c r="F195" i="4"/>
  <c r="D195" i="4" s="1"/>
  <c r="AA194" i="4"/>
  <c r="AB194" i="4"/>
  <c r="H196" i="4"/>
  <c r="B196" i="4"/>
  <c r="C196" i="4" s="1"/>
  <c r="I195" i="4"/>
  <c r="G196" i="4" s="1"/>
  <c r="A197" i="4"/>
  <c r="R195" i="4"/>
  <c r="Z196" i="4"/>
  <c r="AC196" i="4" s="1"/>
  <c r="F196" i="4" l="1"/>
  <c r="D196" i="4" s="1"/>
  <c r="AA195" i="4"/>
  <c r="AB195" i="4"/>
  <c r="H197" i="4"/>
  <c r="B197" i="4"/>
  <c r="C197" i="4" s="1"/>
  <c r="E196" i="4"/>
  <c r="A198" i="4"/>
  <c r="R196" i="4"/>
  <c r="I196" i="4"/>
  <c r="Z197" i="4"/>
  <c r="AC197" i="4" s="1"/>
  <c r="F197" i="4" l="1"/>
  <c r="D197" i="4" s="1"/>
  <c r="G197" i="4"/>
  <c r="E197" i="4" s="1"/>
  <c r="AA196" i="4"/>
  <c r="AB196" i="4"/>
  <c r="H198" i="4"/>
  <c r="B198" i="4"/>
  <c r="C198" i="4" s="1"/>
  <c r="A199" i="4"/>
  <c r="R197" i="4"/>
  <c r="I197" i="4"/>
  <c r="G198" i="4" s="1"/>
  <c r="Z198" i="4"/>
  <c r="AC198" i="4" s="1"/>
  <c r="F198" i="4" l="1"/>
  <c r="D198" i="4" s="1"/>
  <c r="AA197" i="4"/>
  <c r="AB197" i="4"/>
  <c r="H199" i="4"/>
  <c r="B199" i="4"/>
  <c r="C199" i="4" s="1"/>
  <c r="E198" i="4"/>
  <c r="I198" i="4"/>
  <c r="G199" i="4" s="1"/>
  <c r="A200" i="4"/>
  <c r="R198" i="4"/>
  <c r="Z199" i="4"/>
  <c r="AC199" i="4" s="1"/>
  <c r="F199" i="4" l="1"/>
  <c r="D199" i="4" s="1"/>
  <c r="AA198" i="4"/>
  <c r="AB198" i="4"/>
  <c r="H200" i="4"/>
  <c r="B200" i="4"/>
  <c r="C200" i="4" s="1"/>
  <c r="E199" i="4"/>
  <c r="I199" i="4"/>
  <c r="G200" i="4" s="1"/>
  <c r="A201" i="4"/>
  <c r="R199" i="4"/>
  <c r="Z200" i="4"/>
  <c r="AC200" i="4" s="1"/>
  <c r="F200" i="4" l="1"/>
  <c r="D200" i="4" s="1"/>
  <c r="AA199" i="4"/>
  <c r="AB199" i="4"/>
  <c r="H201" i="4"/>
  <c r="B201" i="4"/>
  <c r="C201" i="4" s="1"/>
  <c r="E200" i="4"/>
  <c r="I200" i="4"/>
  <c r="F201" i="4" s="1"/>
  <c r="A202" i="4"/>
  <c r="R200" i="4"/>
  <c r="Z201" i="4"/>
  <c r="AC201" i="4" s="1"/>
  <c r="G201" i="4" l="1"/>
  <c r="E201" i="4" s="1"/>
  <c r="AA200" i="4"/>
  <c r="AB200" i="4"/>
  <c r="H202" i="4"/>
  <c r="B202" i="4"/>
  <c r="C202" i="4" s="1"/>
  <c r="I201" i="4"/>
  <c r="G202" i="4" s="1"/>
  <c r="D201" i="4"/>
  <c r="A203" i="4"/>
  <c r="R201" i="4"/>
  <c r="Z202" i="4"/>
  <c r="AC202" i="4" s="1"/>
  <c r="F202" i="4" l="1"/>
  <c r="D202" i="4" s="1"/>
  <c r="AA201" i="4"/>
  <c r="AB201" i="4"/>
  <c r="H203" i="4"/>
  <c r="B203" i="4"/>
  <c r="C203" i="4" s="1"/>
  <c r="E202" i="4"/>
  <c r="A204" i="4"/>
  <c r="R202" i="4"/>
  <c r="I202" i="4"/>
  <c r="G203" i="4" s="1"/>
  <c r="Z203" i="4"/>
  <c r="AC203" i="4" s="1"/>
  <c r="F203" i="4" l="1"/>
  <c r="D203" i="4" s="1"/>
  <c r="AA202" i="4"/>
  <c r="AB202" i="4"/>
  <c r="H204" i="4"/>
  <c r="B204" i="4"/>
  <c r="C204" i="4" s="1"/>
  <c r="E203" i="4"/>
  <c r="A205" i="4"/>
  <c r="R203" i="4"/>
  <c r="I203" i="4"/>
  <c r="Z204" i="4"/>
  <c r="AC204" i="4" s="1"/>
  <c r="G204" i="4" l="1"/>
  <c r="E204" i="4" s="1"/>
  <c r="F204" i="4"/>
  <c r="D204" i="4" s="1"/>
  <c r="AA203" i="4"/>
  <c r="AB203" i="4"/>
  <c r="H205" i="4"/>
  <c r="B205" i="4"/>
  <c r="C205" i="4" s="1"/>
  <c r="A206" i="4"/>
  <c r="R204" i="4"/>
  <c r="I204" i="4"/>
  <c r="F205" i="4" s="1"/>
  <c r="Z205" i="4"/>
  <c r="AC205" i="4" s="1"/>
  <c r="G205" i="4" l="1"/>
  <c r="E205" i="4" s="1"/>
  <c r="AA204" i="4"/>
  <c r="AB204" i="4"/>
  <c r="H206" i="4"/>
  <c r="B206" i="4"/>
  <c r="C206" i="4" s="1"/>
  <c r="D205" i="4"/>
  <c r="A207" i="4"/>
  <c r="R205" i="4"/>
  <c r="I205" i="4"/>
  <c r="G206" i="4" s="1"/>
  <c r="Z206" i="4"/>
  <c r="AC206" i="4" s="1"/>
  <c r="F206" i="4" l="1"/>
  <c r="D206" i="4" s="1"/>
  <c r="AA205" i="4"/>
  <c r="AB205" i="4"/>
  <c r="H207" i="4"/>
  <c r="B207" i="4"/>
  <c r="C207" i="4" s="1"/>
  <c r="E206" i="4"/>
  <c r="A208" i="4"/>
  <c r="R206" i="4"/>
  <c r="I206" i="4"/>
  <c r="Z207" i="4"/>
  <c r="AC207" i="4" s="1"/>
  <c r="G207" i="4" l="1"/>
  <c r="E207" i="4" s="1"/>
  <c r="F207" i="4"/>
  <c r="D207" i="4" s="1"/>
  <c r="AA206" i="4"/>
  <c r="AB206" i="4"/>
  <c r="H208" i="4"/>
  <c r="B208" i="4"/>
  <c r="C208" i="4" s="1"/>
  <c r="A209" i="4"/>
  <c r="R207" i="4"/>
  <c r="I207" i="4"/>
  <c r="G208" i="4" s="1"/>
  <c r="Z208" i="4"/>
  <c r="AC208" i="4" s="1"/>
  <c r="F208" i="4" l="1"/>
  <c r="D208" i="4" s="1"/>
  <c r="AA207" i="4"/>
  <c r="AB207" i="4"/>
  <c r="H209" i="4"/>
  <c r="B209" i="4"/>
  <c r="C209" i="4" s="1"/>
  <c r="E208" i="4"/>
  <c r="I208" i="4"/>
  <c r="F209" i="4" s="1"/>
  <c r="A210" i="4"/>
  <c r="R208" i="4"/>
  <c r="Z209" i="4"/>
  <c r="AC209" i="4" s="1"/>
  <c r="G209" i="4" l="1"/>
  <c r="E209" i="4" s="1"/>
  <c r="AA208" i="4"/>
  <c r="AB208" i="4"/>
  <c r="D209" i="4"/>
  <c r="H210" i="4"/>
  <c r="B210" i="4"/>
  <c r="C210" i="4" s="1"/>
  <c r="I209" i="4"/>
  <c r="G210" i="4" s="1"/>
  <c r="A211" i="4"/>
  <c r="R209" i="4"/>
  <c r="Z210" i="4"/>
  <c r="AC210" i="4" s="1"/>
  <c r="F210" i="4" l="1"/>
  <c r="D210" i="4" s="1"/>
  <c r="AA209" i="4"/>
  <c r="AB209" i="4"/>
  <c r="H211" i="4"/>
  <c r="B211" i="4"/>
  <c r="C211" i="4" s="1"/>
  <c r="E210" i="4"/>
  <c r="I210" i="4"/>
  <c r="A212" i="4"/>
  <c r="R210" i="4"/>
  <c r="Z211" i="4"/>
  <c r="AC211" i="4" s="1"/>
  <c r="G211" i="4" l="1"/>
  <c r="E211" i="4" s="1"/>
  <c r="F211" i="4"/>
  <c r="D211" i="4" s="1"/>
  <c r="AA210" i="4"/>
  <c r="AB210" i="4"/>
  <c r="H212" i="4"/>
  <c r="B212" i="4"/>
  <c r="C212" i="4" s="1"/>
  <c r="I211" i="4"/>
  <c r="A213" i="4"/>
  <c r="R211" i="4"/>
  <c r="Z212" i="4"/>
  <c r="AC212" i="4" s="1"/>
  <c r="G212" i="4" l="1"/>
  <c r="E212" i="4" s="1"/>
  <c r="F212" i="4"/>
  <c r="D212" i="4" s="1"/>
  <c r="AA211" i="4"/>
  <c r="AB211" i="4"/>
  <c r="H213" i="4"/>
  <c r="B213" i="4"/>
  <c r="C213" i="4" s="1"/>
  <c r="I212" i="4"/>
  <c r="F213" i="4" s="1"/>
  <c r="A214" i="4"/>
  <c r="R212" i="4"/>
  <c r="Z213" i="4"/>
  <c r="AC213" i="4" s="1"/>
  <c r="G213" i="4" l="1"/>
  <c r="E213" i="4" s="1"/>
  <c r="AA212" i="4"/>
  <c r="AB212" i="4"/>
  <c r="H214" i="4"/>
  <c r="B214" i="4"/>
  <c r="C214" i="4" s="1"/>
  <c r="D213" i="4"/>
  <c r="I213" i="4"/>
  <c r="G214" i="4" s="1"/>
  <c r="A215" i="4"/>
  <c r="R213" i="4"/>
  <c r="Z214" i="4"/>
  <c r="AC214" i="4" s="1"/>
  <c r="F214" i="4" l="1"/>
  <c r="D214" i="4" s="1"/>
  <c r="AA213" i="4"/>
  <c r="AB213" i="4"/>
  <c r="H215" i="4"/>
  <c r="B215" i="4"/>
  <c r="C215" i="4" s="1"/>
  <c r="E214" i="4"/>
  <c r="I214" i="4"/>
  <c r="A216" i="4"/>
  <c r="R214" i="4"/>
  <c r="Z215" i="4"/>
  <c r="AC215" i="4" s="1"/>
  <c r="G215" i="4" l="1"/>
  <c r="E215" i="4" s="1"/>
  <c r="F215" i="4"/>
  <c r="D215" i="4" s="1"/>
  <c r="AA214" i="4"/>
  <c r="AB214" i="4"/>
  <c r="H216" i="4"/>
  <c r="B216" i="4"/>
  <c r="C216" i="4" s="1"/>
  <c r="I215" i="4"/>
  <c r="A217" i="4"/>
  <c r="R215" i="4"/>
  <c r="Z216" i="4"/>
  <c r="AC216" i="4" s="1"/>
  <c r="G216" i="4" l="1"/>
  <c r="E216" i="4" s="1"/>
  <c r="F216" i="4"/>
  <c r="D216" i="4" s="1"/>
  <c r="AA215" i="4"/>
  <c r="AB215" i="4"/>
  <c r="B217" i="4"/>
  <c r="C217" i="4" s="1"/>
  <c r="H217" i="4"/>
  <c r="I216" i="4"/>
  <c r="F217" i="4" s="1"/>
  <c r="A218" i="4"/>
  <c r="R216" i="4"/>
  <c r="Z217" i="4"/>
  <c r="AC217" i="4" s="1"/>
  <c r="G217" i="4" l="1"/>
  <c r="E217" i="4" s="1"/>
  <c r="AA216" i="4"/>
  <c r="AB216" i="4"/>
  <c r="H218" i="4"/>
  <c r="B218" i="4"/>
  <c r="C218" i="4" s="1"/>
  <c r="D217" i="4"/>
  <c r="I217" i="4"/>
  <c r="A219" i="4"/>
  <c r="R217" i="4"/>
  <c r="Z218" i="4"/>
  <c r="AC218" i="4" s="1"/>
  <c r="G218" i="4" l="1"/>
  <c r="E218" i="4" s="1"/>
  <c r="F218" i="4"/>
  <c r="D218" i="4" s="1"/>
  <c r="AA217" i="4"/>
  <c r="AB217" i="4"/>
  <c r="H219" i="4"/>
  <c r="B219" i="4"/>
  <c r="C219" i="4" s="1"/>
  <c r="I218" i="4"/>
  <c r="A220" i="4"/>
  <c r="R218" i="4"/>
  <c r="Z219" i="4"/>
  <c r="AC219" i="4" s="1"/>
  <c r="G219" i="4" l="1"/>
  <c r="E219" i="4" s="1"/>
  <c r="F219" i="4"/>
  <c r="D219" i="4" s="1"/>
  <c r="AA218" i="4"/>
  <c r="AB218" i="4"/>
  <c r="H220" i="4"/>
  <c r="B220" i="4"/>
  <c r="C220" i="4" s="1"/>
  <c r="I219" i="4"/>
  <c r="A221" i="4"/>
  <c r="R219" i="4"/>
  <c r="Z220" i="4"/>
  <c r="AC220" i="4" s="1"/>
  <c r="G220" i="4" l="1"/>
  <c r="E220" i="4" s="1"/>
  <c r="F220" i="4"/>
  <c r="D220" i="4" s="1"/>
  <c r="AA219" i="4"/>
  <c r="AB219" i="4"/>
  <c r="H221" i="4"/>
  <c r="B221" i="4"/>
  <c r="C221" i="4" s="1"/>
  <c r="I220" i="4"/>
  <c r="F221" i="4" s="1"/>
  <c r="A222" i="4"/>
  <c r="R220" i="4"/>
  <c r="Z221" i="4"/>
  <c r="AC221" i="4" s="1"/>
  <c r="G221" i="4" l="1"/>
  <c r="E221" i="4" s="1"/>
  <c r="AB220" i="4"/>
  <c r="AA220" i="4"/>
  <c r="H222" i="4"/>
  <c r="B222" i="4"/>
  <c r="C222" i="4" s="1"/>
  <c r="I221" i="4"/>
  <c r="F222" i="4" s="1"/>
  <c r="D221" i="4"/>
  <c r="A223" i="4"/>
  <c r="R221" i="4"/>
  <c r="Z222" i="4"/>
  <c r="AC222" i="4" s="1"/>
  <c r="G222" i="4" l="1"/>
  <c r="E222" i="4" s="1"/>
  <c r="AB221" i="4"/>
  <c r="AA221" i="4"/>
  <c r="D222" i="4"/>
  <c r="H223" i="4"/>
  <c r="B223" i="4"/>
  <c r="C223" i="4" s="1"/>
  <c r="I222" i="4"/>
  <c r="A224" i="4"/>
  <c r="R222" i="4"/>
  <c r="Z223" i="4"/>
  <c r="AC223" i="4" s="1"/>
  <c r="G223" i="4" l="1"/>
  <c r="E223" i="4" s="1"/>
  <c r="F223" i="4"/>
  <c r="D223" i="4" s="1"/>
  <c r="AA222" i="4"/>
  <c r="AB222" i="4"/>
  <c r="H224" i="4"/>
  <c r="B224" i="4"/>
  <c r="C224" i="4" s="1"/>
  <c r="I223" i="4"/>
  <c r="G224" i="4" s="1"/>
  <c r="A225" i="4"/>
  <c r="R223" i="4"/>
  <c r="Z224" i="4"/>
  <c r="AC224" i="4" s="1"/>
  <c r="F224" i="4" l="1"/>
  <c r="D224" i="4" s="1"/>
  <c r="AA223" i="4"/>
  <c r="AB223" i="4"/>
  <c r="H225" i="4"/>
  <c r="B225" i="4"/>
  <c r="C225" i="4" s="1"/>
  <c r="E224" i="4"/>
  <c r="I224" i="4"/>
  <c r="G225" i="4" s="1"/>
  <c r="A226" i="4"/>
  <c r="R224" i="4"/>
  <c r="Z225" i="4"/>
  <c r="AC225" i="4" s="1"/>
  <c r="F225" i="4" l="1"/>
  <c r="D225" i="4" s="1"/>
  <c r="AA224" i="4"/>
  <c r="AB224" i="4"/>
  <c r="H226" i="4"/>
  <c r="B226" i="4"/>
  <c r="C226" i="4" s="1"/>
  <c r="E225" i="4"/>
  <c r="I225" i="4"/>
  <c r="F226" i="4" s="1"/>
  <c r="A227" i="4"/>
  <c r="R225" i="4"/>
  <c r="Z226" i="4"/>
  <c r="AC226" i="4" s="1"/>
  <c r="G226" i="4" l="1"/>
  <c r="E226" i="4" s="1"/>
  <c r="AB225" i="4"/>
  <c r="AA225" i="4"/>
  <c r="D226" i="4"/>
  <c r="H227" i="4"/>
  <c r="B227" i="4"/>
  <c r="C227" i="4" s="1"/>
  <c r="A228" i="4"/>
  <c r="R226" i="4"/>
  <c r="I226" i="4"/>
  <c r="Z227" i="4"/>
  <c r="AC227" i="4" s="1"/>
  <c r="G227" i="4" l="1"/>
  <c r="E227" i="4" s="1"/>
  <c r="F227" i="4"/>
  <c r="D227" i="4" s="1"/>
  <c r="AA226" i="4"/>
  <c r="AB226" i="4"/>
  <c r="H228" i="4"/>
  <c r="B228" i="4"/>
  <c r="C228" i="4" s="1"/>
  <c r="A229" i="4"/>
  <c r="R227" i="4"/>
  <c r="I227" i="4"/>
  <c r="G228" i="4" s="1"/>
  <c r="Z228" i="4"/>
  <c r="AC228" i="4" s="1"/>
  <c r="F228" i="4" l="1"/>
  <c r="D228" i="4" s="1"/>
  <c r="AB227" i="4"/>
  <c r="AA227" i="4"/>
  <c r="H229" i="4"/>
  <c r="B229" i="4"/>
  <c r="C229" i="4" s="1"/>
  <c r="E228" i="4"/>
  <c r="A230" i="4"/>
  <c r="R228" i="4"/>
  <c r="I228" i="4"/>
  <c r="Z229" i="4"/>
  <c r="AC229" i="4" s="1"/>
  <c r="F229" i="4" l="1"/>
  <c r="D229" i="4" s="1"/>
  <c r="G229" i="4"/>
  <c r="E229" i="4" s="1"/>
  <c r="AB228" i="4"/>
  <c r="AA228" i="4"/>
  <c r="H230" i="4"/>
  <c r="B230" i="4"/>
  <c r="C230" i="4" s="1"/>
  <c r="I229" i="4"/>
  <c r="G230" i="4" s="1"/>
  <c r="A231" i="4"/>
  <c r="R229" i="4"/>
  <c r="Z230" i="4"/>
  <c r="AC230" i="4" s="1"/>
  <c r="F230" i="4" l="1"/>
  <c r="D230" i="4" s="1"/>
  <c r="AA229" i="4"/>
  <c r="AB229" i="4"/>
  <c r="H231" i="4"/>
  <c r="B231" i="4"/>
  <c r="C231" i="4" s="1"/>
  <c r="E230" i="4"/>
  <c r="I230" i="4"/>
  <c r="F231" i="4" s="1"/>
  <c r="A232" i="4"/>
  <c r="R230" i="4"/>
  <c r="Z231" i="4"/>
  <c r="AC231" i="4" s="1"/>
  <c r="G231" i="4" l="1"/>
  <c r="E231" i="4" s="1"/>
  <c r="AA230" i="4"/>
  <c r="AB230" i="4"/>
  <c r="D231" i="4"/>
  <c r="H232" i="4"/>
  <c r="B232" i="4"/>
  <c r="C232" i="4" s="1"/>
  <c r="I231" i="4"/>
  <c r="A233" i="4"/>
  <c r="R231" i="4"/>
  <c r="Z232" i="4"/>
  <c r="AC232" i="4" s="1"/>
  <c r="G232" i="4" l="1"/>
  <c r="E232" i="4" s="1"/>
  <c r="F232" i="4"/>
  <c r="D232" i="4" s="1"/>
  <c r="AA231" i="4"/>
  <c r="AB231" i="4"/>
  <c r="H233" i="4"/>
  <c r="B233" i="4"/>
  <c r="C233" i="4" s="1"/>
  <c r="I232" i="4"/>
  <c r="A234" i="4"/>
  <c r="R232" i="4"/>
  <c r="Z233" i="4"/>
  <c r="AC233" i="4" s="1"/>
  <c r="F233" i="4" l="1"/>
  <c r="D233" i="4" s="1"/>
  <c r="G233" i="4"/>
  <c r="E233" i="4" s="1"/>
  <c r="AA232" i="4"/>
  <c r="AB232" i="4"/>
  <c r="H234" i="4"/>
  <c r="B234" i="4"/>
  <c r="C234" i="4" s="1"/>
  <c r="I233" i="4"/>
  <c r="A235" i="4"/>
  <c r="R233" i="4"/>
  <c r="Z234" i="4"/>
  <c r="AC234" i="4" s="1"/>
  <c r="G234" i="4" l="1"/>
  <c r="E234" i="4" s="1"/>
  <c r="F234" i="4"/>
  <c r="D234" i="4" s="1"/>
  <c r="AA233" i="4"/>
  <c r="AB233" i="4"/>
  <c r="H235" i="4"/>
  <c r="B235" i="4"/>
  <c r="C235" i="4" s="1"/>
  <c r="A236" i="4"/>
  <c r="R234" i="4"/>
  <c r="I234" i="4"/>
  <c r="G235" i="4" s="1"/>
  <c r="Z235" i="4"/>
  <c r="AC235" i="4" s="1"/>
  <c r="F235" i="4" l="1"/>
  <c r="D235" i="4" s="1"/>
  <c r="AA234" i="4"/>
  <c r="AB234" i="4"/>
  <c r="H236" i="4"/>
  <c r="B236" i="4"/>
  <c r="C236" i="4" s="1"/>
  <c r="E235" i="4"/>
  <c r="A237" i="4"/>
  <c r="R235" i="4"/>
  <c r="I235" i="4"/>
  <c r="Z236" i="4"/>
  <c r="AC236" i="4" s="1"/>
  <c r="G236" i="4" l="1"/>
  <c r="E236" i="4" s="1"/>
  <c r="F236" i="4"/>
  <c r="D236" i="4" s="1"/>
  <c r="AB235" i="4"/>
  <c r="AA235" i="4"/>
  <c r="H237" i="4"/>
  <c r="B237" i="4"/>
  <c r="C237" i="4" s="1"/>
  <c r="A238" i="4"/>
  <c r="R236" i="4"/>
  <c r="I236" i="4"/>
  <c r="F237" i="4" s="1"/>
  <c r="Z237" i="4"/>
  <c r="AC237" i="4" s="1"/>
  <c r="G237" i="4" l="1"/>
  <c r="E237" i="4" s="1"/>
  <c r="AB236" i="4"/>
  <c r="AA236" i="4"/>
  <c r="H238" i="4"/>
  <c r="B238" i="4"/>
  <c r="C238" i="4" s="1"/>
  <c r="I237" i="4"/>
  <c r="G238" i="4" s="1"/>
  <c r="A239" i="4"/>
  <c r="R237" i="4"/>
  <c r="Z238" i="4"/>
  <c r="AC238" i="4" s="1"/>
  <c r="F238" i="4" l="1"/>
  <c r="D238" i="4" s="1"/>
  <c r="AB237" i="4"/>
  <c r="H239" i="4"/>
  <c r="B239" i="4"/>
  <c r="C239" i="4" s="1"/>
  <c r="E238" i="4"/>
  <c r="I238" i="4"/>
  <c r="G239" i="4" s="1"/>
  <c r="D237" i="4"/>
  <c r="AA237" i="4" s="1"/>
  <c r="A240" i="4"/>
  <c r="R238" i="4"/>
  <c r="Z239" i="4"/>
  <c r="AC239" i="4" s="1"/>
  <c r="F239" i="4" l="1"/>
  <c r="D239" i="4" s="1"/>
  <c r="AA238" i="4"/>
  <c r="AB238" i="4"/>
  <c r="H240" i="4"/>
  <c r="B240" i="4"/>
  <c r="C240" i="4" s="1"/>
  <c r="I239" i="4"/>
  <c r="G240" i="4" s="1"/>
  <c r="E239" i="4"/>
  <c r="R239" i="4"/>
  <c r="A241" i="4"/>
  <c r="Z240" i="4"/>
  <c r="AC240" i="4" s="1"/>
  <c r="F240" i="4" l="1"/>
  <c r="D240" i="4" s="1"/>
  <c r="AB239" i="4"/>
  <c r="AA239" i="4"/>
  <c r="H241" i="4"/>
  <c r="B241" i="4"/>
  <c r="C241" i="4" s="1"/>
  <c r="E240" i="4"/>
  <c r="R240" i="4"/>
  <c r="I240" i="4"/>
  <c r="F241" i="4" s="1"/>
  <c r="A242" i="4"/>
  <c r="Z241" i="4"/>
  <c r="AC241" i="4" s="1"/>
  <c r="G241" i="4" l="1"/>
  <c r="E241" i="4" s="1"/>
  <c r="AB240" i="4"/>
  <c r="AA240" i="4"/>
  <c r="D241" i="4"/>
  <c r="H242" i="4"/>
  <c r="B242" i="4"/>
  <c r="C242" i="4" s="1"/>
  <c r="R241" i="4"/>
  <c r="I241" i="4"/>
  <c r="A243" i="4"/>
  <c r="Z242" i="4"/>
  <c r="AC242" i="4" s="1"/>
  <c r="G242" i="4" l="1"/>
  <c r="E242" i="4" s="1"/>
  <c r="F242" i="4"/>
  <c r="D242" i="4" s="1"/>
  <c r="AA241" i="4"/>
  <c r="AB241" i="4"/>
  <c r="H243" i="4"/>
  <c r="B243" i="4"/>
  <c r="C243" i="4" s="1"/>
  <c r="I242" i="4"/>
  <c r="G243" i="4" s="1"/>
  <c r="R242" i="4"/>
  <c r="A244" i="4"/>
  <c r="Z243" i="4"/>
  <c r="AC243" i="4" s="1"/>
  <c r="F243" i="4" l="1"/>
  <c r="D243" i="4" s="1"/>
  <c r="AA242" i="4"/>
  <c r="AB242" i="4"/>
  <c r="H244" i="4"/>
  <c r="B244" i="4"/>
  <c r="C244" i="4" s="1"/>
  <c r="E243" i="4"/>
  <c r="I243" i="4"/>
  <c r="G244" i="4" s="1"/>
  <c r="R243" i="4"/>
  <c r="A245" i="4"/>
  <c r="Z244" i="4"/>
  <c r="AC244" i="4" s="1"/>
  <c r="F244" i="4" l="1"/>
  <c r="D244" i="4" s="1"/>
  <c r="AA243" i="4"/>
  <c r="AB243" i="4"/>
  <c r="H245" i="4"/>
  <c r="B245" i="4"/>
  <c r="C245" i="4" s="1"/>
  <c r="E244" i="4"/>
  <c r="R244" i="4"/>
  <c r="I244" i="4"/>
  <c r="F245" i="4" s="1"/>
  <c r="A246" i="4"/>
  <c r="Z245" i="4"/>
  <c r="AC245" i="4" s="1"/>
  <c r="G245" i="4" l="1"/>
  <c r="E245" i="4" s="1"/>
  <c r="AB244" i="4"/>
  <c r="AA244" i="4"/>
  <c r="H246" i="4"/>
  <c r="B246" i="4"/>
  <c r="C246" i="4" s="1"/>
  <c r="I245" i="4"/>
  <c r="G246" i="4" s="1"/>
  <c r="R245" i="4"/>
  <c r="D245" i="4"/>
  <c r="A247" i="4"/>
  <c r="Z246" i="4"/>
  <c r="AC246" i="4" s="1"/>
  <c r="F246" i="4" l="1"/>
  <c r="D246" i="4" s="1"/>
  <c r="AA245" i="4"/>
  <c r="AB245" i="4"/>
  <c r="H247" i="4"/>
  <c r="B247" i="4"/>
  <c r="E246" i="4"/>
  <c r="I246" i="4"/>
  <c r="G247" i="4" s="1"/>
  <c r="R246" i="4"/>
  <c r="A248" i="4"/>
  <c r="Z247" i="4"/>
  <c r="AC247" i="4" s="1"/>
  <c r="F247" i="4" l="1"/>
  <c r="AA246" i="4"/>
  <c r="AB246" i="4"/>
  <c r="H248" i="4"/>
  <c r="B248" i="4"/>
  <c r="I247" i="4"/>
  <c r="G248" i="4" s="1"/>
  <c r="C247" i="4"/>
  <c r="R247" i="4"/>
  <c r="A249" i="4"/>
  <c r="Z248" i="4"/>
  <c r="AC248" i="4" s="1"/>
  <c r="F248" i="4" l="1"/>
  <c r="H249" i="4"/>
  <c r="B249" i="4"/>
  <c r="C249" i="4" s="1"/>
  <c r="D247" i="4"/>
  <c r="AA247" i="4" s="1"/>
  <c r="E247" i="4"/>
  <c r="AB247" i="4" s="1"/>
  <c r="I248" i="4"/>
  <c r="C248" i="4"/>
  <c r="R248" i="4"/>
  <c r="A250" i="4"/>
  <c r="Z249" i="4"/>
  <c r="AC249" i="4" s="1"/>
  <c r="F249" i="4" l="1"/>
  <c r="G249" i="4"/>
  <c r="E249" i="4" s="1"/>
  <c r="H250" i="4"/>
  <c r="B250" i="4"/>
  <c r="D248" i="4"/>
  <c r="AA248" i="4" s="1"/>
  <c r="E248" i="4"/>
  <c r="AB248" i="4" s="1"/>
  <c r="R249" i="4"/>
  <c r="I249" i="4"/>
  <c r="G250" i="4" s="1"/>
  <c r="D249" i="4"/>
  <c r="A251" i="4"/>
  <c r="Z250" i="4"/>
  <c r="AC250" i="4" s="1"/>
  <c r="F250" i="4" l="1"/>
  <c r="AB249" i="4"/>
  <c r="AA249" i="4"/>
  <c r="H251" i="4"/>
  <c r="B251" i="4"/>
  <c r="C251" i="4" s="1"/>
  <c r="I250" i="4"/>
  <c r="G251" i="4" s="1"/>
  <c r="C250" i="4"/>
  <c r="R250" i="4"/>
  <c r="A252" i="4"/>
  <c r="Z251" i="4"/>
  <c r="AC251" i="4" s="1"/>
  <c r="F251" i="4" l="1"/>
  <c r="D251" i="4" s="1"/>
  <c r="H252" i="4"/>
  <c r="B252" i="4"/>
  <c r="C252" i="4" s="1"/>
  <c r="D250" i="4"/>
  <c r="AA250" i="4" s="1"/>
  <c r="E251" i="4"/>
  <c r="E250" i="4"/>
  <c r="AB250" i="4" s="1"/>
  <c r="R251" i="4"/>
  <c r="I251" i="4"/>
  <c r="G252" i="4" s="1"/>
  <c r="A253" i="4"/>
  <c r="Z252" i="4"/>
  <c r="AC252" i="4" s="1"/>
  <c r="F252" i="4" l="1"/>
  <c r="D252" i="4" s="1"/>
  <c r="AB251" i="4"/>
  <c r="AA251" i="4"/>
  <c r="H253" i="4"/>
  <c r="B253" i="4"/>
  <c r="C253" i="4" s="1"/>
  <c r="E252" i="4"/>
  <c r="R252" i="4"/>
  <c r="I252" i="4"/>
  <c r="F253" i="4" s="1"/>
  <c r="A254" i="4"/>
  <c r="Z253" i="4"/>
  <c r="AC253" i="4" s="1"/>
  <c r="G253" i="4" l="1"/>
  <c r="E253" i="4" s="1"/>
  <c r="AB252" i="4"/>
  <c r="AA252" i="4"/>
  <c r="H254" i="4"/>
  <c r="B254" i="4"/>
  <c r="R253" i="4"/>
  <c r="I253" i="4"/>
  <c r="D253" i="4"/>
  <c r="A255" i="4"/>
  <c r="Z254" i="4"/>
  <c r="AC254" i="4" s="1"/>
  <c r="G254" i="4" l="1"/>
  <c r="F254" i="4"/>
  <c r="AB253" i="4"/>
  <c r="AA253" i="4"/>
  <c r="H255" i="4"/>
  <c r="B255" i="4"/>
  <c r="C255" i="4" s="1"/>
  <c r="I254" i="4"/>
  <c r="G255" i="4" s="1"/>
  <c r="C254" i="4"/>
  <c r="R254" i="4"/>
  <c r="A256" i="4"/>
  <c r="Z255" i="4"/>
  <c r="AC255" i="4" s="1"/>
  <c r="F255" i="4" l="1"/>
  <c r="D255" i="4" s="1"/>
  <c r="H256" i="4"/>
  <c r="B256" i="4"/>
  <c r="D254" i="4"/>
  <c r="AA254" i="4" s="1"/>
  <c r="E254" i="4"/>
  <c r="AB254" i="4" s="1"/>
  <c r="E255" i="4"/>
  <c r="I255" i="4"/>
  <c r="G256" i="4" s="1"/>
  <c r="R255" i="4"/>
  <c r="A257" i="4"/>
  <c r="Z256" i="4"/>
  <c r="AC256" i="4" s="1"/>
  <c r="F256" i="4" l="1"/>
  <c r="AA255" i="4"/>
  <c r="AB255" i="4"/>
  <c r="H257" i="4"/>
  <c r="B257" i="4"/>
  <c r="C257" i="4" s="1"/>
  <c r="I256" i="4"/>
  <c r="C256" i="4"/>
  <c r="R256" i="4"/>
  <c r="A258" i="4"/>
  <c r="Z257" i="4"/>
  <c r="AC257" i="4" s="1"/>
  <c r="F257" i="4" l="1"/>
  <c r="D257" i="4" s="1"/>
  <c r="G257" i="4"/>
  <c r="E257" i="4" s="1"/>
  <c r="H258" i="4"/>
  <c r="B258" i="4"/>
  <c r="C258" i="4" s="1"/>
  <c r="D256" i="4"/>
  <c r="AA256" i="4" s="1"/>
  <c r="E256" i="4"/>
  <c r="AB256" i="4" s="1"/>
  <c r="R257" i="4"/>
  <c r="I257" i="4"/>
  <c r="A259" i="4"/>
  <c r="Z258" i="4"/>
  <c r="AC258" i="4" s="1"/>
  <c r="G258" i="4" l="1"/>
  <c r="E258" i="4" s="1"/>
  <c r="F258" i="4"/>
  <c r="D258" i="4" s="1"/>
  <c r="AB257" i="4"/>
  <c r="AA257" i="4"/>
  <c r="H259" i="4"/>
  <c r="B259" i="4"/>
  <c r="C259" i="4" s="1"/>
  <c r="I258" i="4"/>
  <c r="G259" i="4" s="1"/>
  <c r="R258" i="4"/>
  <c r="A260" i="4"/>
  <c r="Z259" i="4"/>
  <c r="AC259" i="4" s="1"/>
  <c r="F259" i="4" l="1"/>
  <c r="D259" i="4" s="1"/>
  <c r="AA258" i="4"/>
  <c r="AB258" i="4"/>
  <c r="H260" i="4"/>
  <c r="B260" i="4"/>
  <c r="C260" i="4" s="1"/>
  <c r="E259" i="4"/>
  <c r="I259" i="4"/>
  <c r="G260" i="4" s="1"/>
  <c r="R259" i="4"/>
  <c r="A261" i="4"/>
  <c r="Z260" i="4"/>
  <c r="AC260" i="4" s="1"/>
  <c r="F260" i="4" l="1"/>
  <c r="D260" i="4" s="1"/>
  <c r="AA259" i="4"/>
  <c r="AB259" i="4"/>
  <c r="H261" i="4"/>
  <c r="B261" i="4"/>
  <c r="C261" i="4" s="1"/>
  <c r="E260" i="4"/>
  <c r="R260" i="4"/>
  <c r="I260" i="4"/>
  <c r="A262" i="4"/>
  <c r="Z261" i="4"/>
  <c r="AC261" i="4" s="1"/>
  <c r="F261" i="4" l="1"/>
  <c r="D261" i="4" s="1"/>
  <c r="G261" i="4"/>
  <c r="E261" i="4" s="1"/>
  <c r="AB260" i="4"/>
  <c r="AA260" i="4"/>
  <c r="H262" i="4"/>
  <c r="B262" i="4"/>
  <c r="R261" i="4"/>
  <c r="I261" i="4"/>
  <c r="A263" i="4"/>
  <c r="Z262" i="4"/>
  <c r="AC262" i="4" s="1"/>
  <c r="G262" i="4" l="1"/>
  <c r="F262" i="4"/>
  <c r="AB261" i="4"/>
  <c r="AA261" i="4"/>
  <c r="H263" i="4"/>
  <c r="B263" i="4"/>
  <c r="C263" i="4" s="1"/>
  <c r="I262" i="4"/>
  <c r="G263" i="4" s="1"/>
  <c r="C262" i="4"/>
  <c r="R262" i="4"/>
  <c r="A264" i="4"/>
  <c r="Z263" i="4"/>
  <c r="AC263" i="4" s="1"/>
  <c r="F263" i="4" l="1"/>
  <c r="D263" i="4" s="1"/>
  <c r="H264" i="4"/>
  <c r="B264" i="4"/>
  <c r="C264" i="4" s="1"/>
  <c r="D262" i="4"/>
  <c r="AA262" i="4" s="1"/>
  <c r="E262" i="4"/>
  <c r="AB262" i="4" s="1"/>
  <c r="E263" i="4"/>
  <c r="R263" i="4"/>
  <c r="I263" i="4"/>
  <c r="A265" i="4"/>
  <c r="Z264" i="4"/>
  <c r="AC264" i="4" s="1"/>
  <c r="G264" i="4" l="1"/>
  <c r="E264" i="4" s="1"/>
  <c r="F264" i="4"/>
  <c r="D264" i="4" s="1"/>
  <c r="AB263" i="4"/>
  <c r="AA263" i="4"/>
  <c r="H265" i="4"/>
  <c r="B265" i="4"/>
  <c r="C265" i="4" s="1"/>
  <c r="R264" i="4"/>
  <c r="I264" i="4"/>
  <c r="A266" i="4"/>
  <c r="Z265" i="4"/>
  <c r="AC265" i="4" s="1"/>
  <c r="F265" i="4" l="1"/>
  <c r="D265" i="4" s="1"/>
  <c r="G265" i="4"/>
  <c r="E265" i="4" s="1"/>
  <c r="AA264" i="4"/>
  <c r="AB264" i="4"/>
  <c r="H266" i="4"/>
  <c r="B266" i="4"/>
  <c r="C266" i="4" s="1"/>
  <c r="R265" i="4"/>
  <c r="I265" i="4"/>
  <c r="A267" i="4"/>
  <c r="Z266" i="4"/>
  <c r="AC266" i="4" s="1"/>
  <c r="G266" i="4" l="1"/>
  <c r="E266" i="4" s="1"/>
  <c r="F266" i="4"/>
  <c r="D266" i="4" s="1"/>
  <c r="AA265" i="4"/>
  <c r="AB265" i="4"/>
  <c r="H267" i="4"/>
  <c r="B267" i="4"/>
  <c r="C267" i="4" s="1"/>
  <c r="I266" i="4"/>
  <c r="G267" i="4" s="1"/>
  <c r="R266" i="4"/>
  <c r="A268" i="4"/>
  <c r="Z267" i="4"/>
  <c r="AC267" i="4" s="1"/>
  <c r="F267" i="4" l="1"/>
  <c r="D267" i="4" s="1"/>
  <c r="AA266" i="4"/>
  <c r="AB266" i="4"/>
  <c r="H268" i="4"/>
  <c r="B268" i="4"/>
  <c r="C268" i="4" s="1"/>
  <c r="E267" i="4"/>
  <c r="I267" i="4"/>
  <c r="G268" i="4" s="1"/>
  <c r="R267" i="4"/>
  <c r="A269" i="4"/>
  <c r="Z268" i="4"/>
  <c r="AC268" i="4" s="1"/>
  <c r="F268" i="4" l="1"/>
  <c r="D268" i="4" s="1"/>
  <c r="AA267" i="4"/>
  <c r="AB267" i="4"/>
  <c r="H269" i="4"/>
  <c r="B269" i="4"/>
  <c r="C269" i="4" s="1"/>
  <c r="E268" i="4"/>
  <c r="R268" i="4"/>
  <c r="I268" i="4"/>
  <c r="F269" i="4" s="1"/>
  <c r="A270" i="4"/>
  <c r="Z269" i="4"/>
  <c r="AC269" i="4" s="1"/>
  <c r="G269" i="4" l="1"/>
  <c r="E269" i="4" s="1"/>
  <c r="AB268" i="4"/>
  <c r="AA268" i="4"/>
  <c r="H270" i="4"/>
  <c r="B270" i="4"/>
  <c r="C270" i="4" s="1"/>
  <c r="D269" i="4"/>
  <c r="I269" i="4"/>
  <c r="G270" i="4" s="1"/>
  <c r="R269" i="4"/>
  <c r="A271" i="4"/>
  <c r="Z270" i="4"/>
  <c r="AC270" i="4" s="1"/>
  <c r="F270" i="4" l="1"/>
  <c r="D270" i="4" s="1"/>
  <c r="AB269" i="4"/>
  <c r="AA269" i="4"/>
  <c r="H271" i="4"/>
  <c r="B271" i="4"/>
  <c r="E270" i="4"/>
  <c r="I270" i="4"/>
  <c r="G271" i="4" s="1"/>
  <c r="R270" i="4"/>
  <c r="A272" i="4"/>
  <c r="Z271" i="4"/>
  <c r="AC271" i="4" s="1"/>
  <c r="F271" i="4" l="1"/>
  <c r="AA270" i="4"/>
  <c r="AB270" i="4"/>
  <c r="H272" i="4"/>
  <c r="B272" i="4"/>
  <c r="C272" i="4" s="1"/>
  <c r="I271" i="4"/>
  <c r="G272" i="4" s="1"/>
  <c r="C271" i="4"/>
  <c r="R271" i="4"/>
  <c r="A273" i="4"/>
  <c r="Z272" i="4"/>
  <c r="AC272" i="4" s="1"/>
  <c r="F272" i="4" l="1"/>
  <c r="D272" i="4" s="1"/>
  <c r="H273" i="4"/>
  <c r="B273" i="4"/>
  <c r="C273" i="4" s="1"/>
  <c r="D271" i="4"/>
  <c r="AA271" i="4" s="1"/>
  <c r="E271" i="4"/>
  <c r="AB271" i="4" s="1"/>
  <c r="E272" i="4"/>
  <c r="I272" i="4"/>
  <c r="F273" i="4" s="1"/>
  <c r="R272" i="4"/>
  <c r="A274" i="4"/>
  <c r="Z273" i="4"/>
  <c r="AC273" i="4" s="1"/>
  <c r="G273" i="4" l="1"/>
  <c r="E273" i="4" s="1"/>
  <c r="AA272" i="4"/>
  <c r="AB272" i="4"/>
  <c r="D273" i="4"/>
  <c r="H274" i="4"/>
  <c r="B274" i="4"/>
  <c r="C274" i="4" s="1"/>
  <c r="R273" i="4"/>
  <c r="I273" i="4"/>
  <c r="G274" i="4" s="1"/>
  <c r="A275" i="4"/>
  <c r="Z274" i="4"/>
  <c r="AC274" i="4" s="1"/>
  <c r="F274" i="4" l="1"/>
  <c r="D274" i="4" s="1"/>
  <c r="AA273" i="4"/>
  <c r="AB273" i="4"/>
  <c r="H275" i="4"/>
  <c r="B275" i="4"/>
  <c r="C275" i="4" s="1"/>
  <c r="E274" i="4"/>
  <c r="R274" i="4"/>
  <c r="I274" i="4"/>
  <c r="G275" i="4" s="1"/>
  <c r="A276" i="4"/>
  <c r="Z275" i="4"/>
  <c r="AC275" i="4" s="1"/>
  <c r="F275" i="4" l="1"/>
  <c r="D275" i="4" s="1"/>
  <c r="AA274" i="4"/>
  <c r="AB274" i="4"/>
  <c r="H276" i="4"/>
  <c r="B276" i="4"/>
  <c r="C276" i="4" s="1"/>
  <c r="E275" i="4"/>
  <c r="I275" i="4"/>
  <c r="G276" i="4" s="1"/>
  <c r="R275" i="4"/>
  <c r="R277" i="4"/>
  <c r="A277" i="4"/>
  <c r="Z276" i="4"/>
  <c r="AC276" i="4" s="1"/>
  <c r="F276" i="4" l="1"/>
  <c r="D276" i="4" s="1"/>
  <c r="AA275" i="4"/>
  <c r="AB275" i="4"/>
  <c r="B277" i="4"/>
  <c r="C277" i="4" s="1"/>
  <c r="H277" i="4"/>
  <c r="E276" i="4"/>
  <c r="R276" i="4"/>
  <c r="R36" i="4" s="1"/>
  <c r="I276" i="4"/>
  <c r="Z277" i="4"/>
  <c r="AC277" i="4" s="1"/>
  <c r="G277" i="4" l="1"/>
  <c r="F277" i="4"/>
  <c r="AB276" i="4"/>
  <c r="AA276" i="4"/>
  <c r="F20" i="4"/>
  <c r="F27" i="4"/>
  <c r="G36" i="4"/>
  <c r="I277" i="4"/>
  <c r="H36" i="4"/>
  <c r="F26" i="4" l="1"/>
  <c r="X36" i="4"/>
  <c r="F24" i="4" s="1"/>
  <c r="E277" i="4"/>
  <c r="AB277" i="4" s="1"/>
  <c r="F28" i="4" s="1"/>
  <c r="D277" i="4"/>
  <c r="F36" i="4"/>
  <c r="AA277" i="4" l="1"/>
  <c r="F21" i="4" s="1"/>
  <c r="D36" i="4"/>
  <c r="F19" i="4"/>
  <c r="W36" i="4"/>
  <c r="F17" i="4" s="1"/>
  <c r="F16" i="4"/>
  <c r="E36" i="4"/>
  <c r="F23" i="4"/>
  <c r="V36" i="4"/>
  <c r="U36" i="4"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20CA905-2392-4B8E-AF4A-FE9E8BC61C40}" keepAlive="1" name="Запит – Page001" description="Підключення до запита &quot;Page001&quot; у книзі." type="5" refreshedVersion="7" background="1" saveData="1">
    <dbPr connection="Provider=Microsoft.Mashup.OleDb.1;Data Source=$Workbook$;Location=Page001;Extended Properties=&quot;&quot;" command="SELECT * FROM [Page001]"/>
  </connection>
  <connection id="2" xr16:uid="{66F6AD67-FEE3-4E2F-88FE-63094E231195}" keepAlive="1" name="Запит – Page001 (2)" description="Підключення до запита &quot;Page001 (2)&quot; у книзі." type="5" refreshedVersion="7" background="1" saveData="1">
    <dbPr connection="Provider=Microsoft.Mashup.OleDb.1;Data Source=$Workbook$;Location=&quot;Page001 (2)&quot;;Extended Properties=&quot;&quot;" command="SELECT * FROM [Page001 (2)]"/>
  </connection>
</connections>
</file>

<file path=xl/sharedStrings.xml><?xml version="1.0" encoding="utf-8"?>
<sst xmlns="http://schemas.openxmlformats.org/spreadsheetml/2006/main" count="78" uniqueCount="70">
  <si>
    <t>Всього:</t>
  </si>
  <si>
    <t>X</t>
  </si>
  <si>
    <t>в т.ч.</t>
  </si>
  <si>
    <t>Витрати при оформленні кредиту</t>
  </si>
  <si>
    <t>Орієнтовна дата видачі кредиту</t>
  </si>
  <si>
    <t>Витрати на страхування з 2-го року дії кредиту</t>
  </si>
  <si>
    <t>Сума кредиту, грн.</t>
  </si>
  <si>
    <t>Загальні витрати по кредиту, грн.</t>
  </si>
  <si>
    <t>Погашення  процентів</t>
  </si>
  <si>
    <t>№ з/п</t>
  </si>
  <si>
    <t>Кількість днів у розрахунковому періоді</t>
  </si>
  <si>
    <t>Види платежів за кредитом</t>
  </si>
  <si>
    <t>банку</t>
  </si>
  <si>
    <t>третіх осіб</t>
  </si>
  <si>
    <t>За обслуговування кредитної заборгованості</t>
  </si>
  <si>
    <t>Розрахунково-касове обслуговування</t>
  </si>
  <si>
    <t>Комісія за надання кредиту</t>
  </si>
  <si>
    <t>За безготівкове перерахування кредитних коштів</t>
  </si>
  <si>
    <t>Відкриття та ведення поточного рахунку</t>
  </si>
  <si>
    <t>нші послуги банку (зазначається на назва послуги)</t>
  </si>
  <si>
    <t>послуги нотаріуса</t>
  </si>
  <si>
    <t>послуги оцінювача</t>
  </si>
  <si>
    <t>Графік платежів</t>
  </si>
  <si>
    <t>Страхування предмету іпотеки</t>
  </si>
  <si>
    <t>Комісія за відкриття рахунку, грн.</t>
  </si>
  <si>
    <t>Площа нерухомості що планується до придбання</t>
  </si>
  <si>
    <t>Чиста сума кредиту/сума платежу за розрахунковий період, грн. 
3%</t>
  </si>
  <si>
    <t>Чиста сума кредиту/сума платежу за розрахунковий період, грн.
7%</t>
  </si>
  <si>
    <t>2) медичні працівники (фахівці та професіонали) закладів охорони здоров’я державної або комунальної форми власності;</t>
  </si>
  <si>
    <t>3) педагогічні працівники закладів освіти державної або комунальної форми власності;</t>
  </si>
  <si>
    <t>4) наукові (науково-педагогічні) працівники закладів освіти та наукових установ державної або комунальної форми власності;</t>
  </si>
  <si>
    <t>до посад наукових працівників - відповідно до статті 31 Закону України “Про наукову і науково-технічну діяльність”</t>
  </si>
  <si>
    <t>до посад, зазначених у підпункті 2 цього пункту, - відповідно до наказу МОЗ від 29 березня 2002 р. № 117 “Довідник кваліфікаційних характеристик професій працівників. Випуск 78. Охорона здоров’я”;</t>
  </si>
  <si>
    <t>до посад, зазначених у підпунктах 3 та 4 цього пункту, - відповідно до постанови Кабінету Міністрів України від 14 червня 2000 р. № 963 “Про затвердження переліку посад педагогічних та науково-педагогічних працівників” (Офіційний вісник України, 2000 р., № 24, ст. 1015);</t>
  </si>
  <si>
    <t>Реальна річна процентна ставка, %
7%</t>
  </si>
  <si>
    <t>Реальна річна процентна ставка, %
3%</t>
  </si>
  <si>
    <t>Загальна вартість кредиту, грн
7%</t>
  </si>
  <si>
    <t>Загальна вартість кредиту, грн
3%</t>
  </si>
  <si>
    <t>Авансовий внесок, сума</t>
  </si>
  <si>
    <t>Кредит надається за умови, що показник відношення суми середньомісячних сукупних витрат на обслуговування усіх кредитів Позичальника (у тому числі запитуваного) до його документального підтвердження середньомісячних сукупних доходів:
- при авансовому внеску від 20 % до 50% - не перевищує 60%;
- при авансовому внеску від 51% - не перевищує 80%, при цьому різниця між документально підтвердженими середньомісячними доходами Позичальника та витратами на обслуговування усіх його кредитів повинна бути не менше ніж 1 (одна) мінімальна заробітна плата з розрахунку на кожного члена сім’ї Позичальника (утриманців Позичальника).</t>
  </si>
  <si>
    <t>Вартість нерухомості згідно звіту про оцінку майна, грн.</t>
  </si>
  <si>
    <t xml:space="preserve">Всі платежі в Таблиці обчислення орієнтовної загальної вартості кредиту та орієнтовної реальної річної процентної ставки (далі  - Таблиця) наведені у гривні.
Наведена Таблиця є репрезентативною та базується на обраних позичальником умовах кредитування, та на припущенні, що кредит позичальником буде отримано в повному обсязі відповідно до суми, встановленої кредитним договором, а погашення кредиту буде проводитись відповідно до графіку, визначеного кредитним договором, кредитний договір  залишатиметься дійсним протягом всього строку кредитування, а Банк і позичальник виконають свої обов’язки на умовах та у строки, визначені в кредитному договорі. 
Орієнтовна реальна річна процентна ставка обчислена на основі припущення, що процентна ставка та інші платежі за додаткові та супутні послуги Банку залишатимуться незмінними та застосовуватимуться протягом строку дії кредитного договору. 
**Орієнтовна вартість додаткової / супутньої послуги третіх осіб визначається Банком за аналогічними, вже укладеними договорами про споживчий кредит за попередні три місяці, або у разі відсутності таких договорів за середньою вартістю такої послуги, визначеною Банком за результатами аналізу вартості послуг, що пропонуються щонайменше трьома постачальниками на ринку таких послуг.
Використання інших способів надання кредиту та/або зміна інших умов кредитування можуть мати наслідком застосування іншої реальної річної процентної ставки для позичальника. Протягом строку дії кредитного договору значення орієнтовної реальної річної процентної ставки  може змінюватися як в сторону збільшення, так і в сторону зменшення. У цьому випадку зміни до Таблиці не вносяться (якщо таке не вимагає одна зі сторін).
</t>
  </si>
  <si>
    <t>Щомісячний платіж за кредитом</t>
  </si>
  <si>
    <t>Залишок заборгованості за кредитом</t>
  </si>
  <si>
    <t>Платіж за процентами за ставкою 7%</t>
  </si>
  <si>
    <t>Платіж за процентами за ставкою 3%</t>
  </si>
  <si>
    <t>1) військовослужбовці Збройних Сил за контрактом, СБУ,Служби зовнішньої розвідки, Головного управління розвідки Міноборони, Національної гвардії, Держприкордонслужби, Управління державної охорони, Держспецзв’язку,Держспецтрансслужби, прокурори спеціалізованих прокуратур у сфері оборони Офісу Генерального прокурора, особи рядового і начальницького складу ДСНС, співробітники Служби судової охорони, детективи, старші детективи та особи начальницького складу Національного антикорупційного бюро, особи рядового і начальницького складу Державного бюро розслідувань, детективи та особи начальницького складу Бюро економічної безпеки,
поліцейські, а також члени сімей зазначених осіб</t>
  </si>
  <si>
    <t>Максимальний щомісячний платіж за ставкою 7%, грн.</t>
  </si>
  <si>
    <t>Максимальний щомісячний платіж за ставкою 3%, грн.</t>
  </si>
  <si>
    <r>
      <t>Строк кредитування, міс</t>
    </r>
    <r>
      <rPr>
        <sz val="14"/>
        <color rgb="FFFF0000"/>
        <rFont val="Calibri"/>
        <family val="2"/>
        <charset val="204"/>
        <scheme val="minor"/>
      </rPr>
      <t>.</t>
    </r>
  </si>
  <si>
    <t>Авансовий внесок, %</t>
  </si>
  <si>
    <t>поля підлягають коригуванню</t>
  </si>
  <si>
    <t>Перелік окремих категорій громадян (приналежність до посад, зазначених у підпунктах 2-4 цього пункту, визначається за основним місцем роботи)</t>
  </si>
  <si>
    <t>Позичальник відносится до окремої категорії</t>
  </si>
  <si>
    <t>Розрахунок витрат за кредитом по продукту доступного іпотечного кредитування "єОселя"</t>
  </si>
  <si>
    <t>Реальна річна процентна ставка</t>
  </si>
  <si>
    <t>Збори на обов’язкове державне пенсійне страхування</t>
  </si>
  <si>
    <t>4. Збір на обов’язкове державне пенсійне страхування</t>
  </si>
  <si>
    <t>Інші послуги третіх осіб</t>
  </si>
  <si>
    <t>5. Інші послуги третіх осіб</t>
  </si>
  <si>
    <t>-</t>
  </si>
  <si>
    <t>Дата видачі кредиту/дата (місяць) платежу</t>
  </si>
  <si>
    <t>Платежі за надані додаткові та/або супутні послуги на користь третіх осіб:</t>
  </si>
  <si>
    <t>3. страхування предмету іпотеки (щорічно)</t>
  </si>
  <si>
    <t>Комісія за надання кредитних коштів (разово від суми кредиту)</t>
  </si>
  <si>
    <t>1. послуги нотаріусу, грн.</t>
  </si>
  <si>
    <t>2. проведення незалежної експертної оцінки вартості предметів іпотеки акредитованою оціночною компанією</t>
  </si>
  <si>
    <t xml:space="preserve">Процентна ставка, % річних, до 120 міс (включно) </t>
  </si>
  <si>
    <t>Процентна ставка, % річних, з 121 міс</t>
  </si>
  <si>
    <t>Ні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</si>
</sst>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charset val="204"/>
      <scheme val="minor"/>
    </font>
    <font>
      <sz val="10"/>
      <name val="Arial Cyr"/>
      <charset val="204"/>
    </font>
    <font>
      <sz val="10"/>
      <name val="Arial Cyr"/>
      <family val="2"/>
      <charset val="204"/>
    </font>
    <font>
      <sz val="10"/>
      <color theme="1"/>
      <name val="Calibri"/>
      <family val="2"/>
      <charset val="204"/>
      <scheme val="minor"/>
    </font>
    <font>
      <b/>
      <sz val="10"/>
      <color theme="1"/>
      <name val="Calibri"/>
      <family val="2"/>
      <charset val="204"/>
      <scheme val="minor"/>
    </font>
    <font>
      <sz val="10"/>
      <name val="Calibri"/>
      <family val="2"/>
      <charset val="204"/>
      <scheme val="minor"/>
    </font>
    <font>
      <b/>
      <sz val="10"/>
      <name val="Calibri"/>
      <family val="2"/>
      <charset val="204"/>
      <scheme val="minor"/>
    </font>
    <font>
      <b/>
      <sz val="10"/>
      <color rgb="FFFF0000"/>
      <name val="Calibri"/>
      <family val="2"/>
      <charset val="204"/>
      <scheme val="minor"/>
    </font>
    <font>
      <i/>
      <sz val="10"/>
      <name val="Calibri"/>
      <family val="2"/>
      <charset val="204"/>
      <scheme val="minor"/>
    </font>
    <font>
      <b/>
      <sz val="10"/>
      <color theme="3" tint="0.79998168889431442"/>
      <name val="Calibri"/>
      <family val="2"/>
      <charset val="204"/>
      <scheme val="minor"/>
    </font>
    <font>
      <sz val="10"/>
      <color theme="3" tint="0.79998168889431442"/>
      <name val="Calibri"/>
      <family val="2"/>
      <charset val="204"/>
      <scheme val="minor"/>
    </font>
    <font>
      <sz val="11"/>
      <color theme="1"/>
      <name val="Calibri"/>
      <family val="2"/>
      <charset val="204"/>
      <scheme val="minor"/>
    </font>
    <font>
      <b/>
      <sz val="20"/>
      <name val="Calibri"/>
      <family val="2"/>
      <charset val="204"/>
      <scheme val="minor"/>
    </font>
    <font>
      <b/>
      <sz val="14"/>
      <name val="Calibri"/>
      <family val="2"/>
      <charset val="204"/>
      <scheme val="minor"/>
    </font>
    <font>
      <sz val="9"/>
      <color theme="1"/>
      <name val="Calibri"/>
      <family val="2"/>
      <charset val="204"/>
      <scheme val="minor"/>
    </font>
    <font>
      <sz val="9"/>
      <name val="Calibri"/>
      <family val="2"/>
      <charset val="204"/>
      <scheme val="minor"/>
    </font>
    <font>
      <b/>
      <i/>
      <sz val="11"/>
      <color theme="1"/>
      <name val="Calibri"/>
      <family val="2"/>
      <charset val="204"/>
      <scheme val="minor"/>
    </font>
    <font>
      <b/>
      <sz val="14"/>
      <color theme="1"/>
      <name val="Calibri"/>
      <family val="2"/>
      <charset val="204"/>
      <scheme val="minor"/>
    </font>
    <font>
      <sz val="14"/>
      <color theme="1"/>
      <name val="Calibri"/>
      <family val="2"/>
      <charset val="204"/>
      <scheme val="minor"/>
    </font>
    <font>
      <sz val="14"/>
      <name val="Calibri"/>
      <family val="2"/>
      <charset val="204"/>
      <scheme val="minor"/>
    </font>
    <font>
      <sz val="14"/>
      <color rgb="FFFF0000"/>
      <name val="Calibri"/>
      <family val="2"/>
      <charset val="204"/>
      <scheme val="minor"/>
    </font>
    <font>
      <b/>
      <i/>
      <sz val="14"/>
      <name val="Calibri"/>
      <family val="2"/>
      <charset val="204"/>
      <scheme val="minor"/>
    </font>
    <font>
      <i/>
      <sz val="14"/>
      <color theme="1"/>
      <name val="Calibri"/>
      <family val="2"/>
      <charset val="204"/>
      <scheme val="minor"/>
    </font>
    <font>
      <i/>
      <sz val="14"/>
      <name val="Calibri"/>
      <family val="2"/>
      <charset val="204"/>
      <scheme val="minor"/>
    </font>
    <font>
      <sz val="12"/>
      <color rgb="FF333333"/>
      <name val="Times New Roman"/>
      <family val="1"/>
      <charset val="204"/>
    </font>
    <font>
      <b/>
      <i/>
      <sz val="10"/>
      <color rgb="FF0070C0"/>
      <name val="Times New Roman"/>
      <family val="1"/>
      <charset val="204"/>
    </font>
    <font>
      <u/>
      <sz val="11"/>
      <color theme="10"/>
      <name val="Calibri"/>
      <family val="2"/>
      <charset val="204"/>
      <scheme val="minor"/>
    </font>
    <font>
      <b/>
      <sz val="13"/>
      <name val="Calibri"/>
      <family val="2"/>
      <charset val="204"/>
      <scheme val="minor"/>
    </font>
    <font>
      <sz val="13"/>
      <color rgb="FF333333"/>
      <name val="Times New Roman"/>
      <family val="1"/>
      <charset val="204"/>
    </font>
    <font>
      <b/>
      <sz val="12"/>
      <color rgb="FF333333"/>
      <name val="Times New Roman"/>
      <family val="1"/>
      <charset val="204"/>
    </font>
    <font>
      <b/>
      <i/>
      <sz val="10"/>
      <color rgb="FF0070C0"/>
      <name val="Calibri"/>
      <family val="2"/>
      <charset val="204"/>
      <scheme val="minor"/>
    </font>
  </fonts>
  <fills count="7">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3" tint="0.39997558519241921"/>
        <bgColor indexed="64"/>
      </patternFill>
    </fill>
    <fill>
      <patternFill patternType="solid">
        <fgColor theme="4"/>
        <bgColor indexed="64"/>
      </patternFill>
    </fill>
  </fills>
  <borders count="57">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bottom/>
      <diagonal/>
    </border>
    <border>
      <left style="medium">
        <color indexed="64"/>
      </left>
      <right/>
      <top/>
      <bottom/>
      <diagonal/>
    </border>
    <border>
      <left/>
      <right/>
      <top/>
      <bottom style="medium">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 fillId="0" borderId="0"/>
    <xf numFmtId="9" fontId="2" fillId="0" borderId="0" applyFont="0" applyFill="0" applyBorder="0" applyAlignment="0" applyProtection="0"/>
    <xf numFmtId="0" fontId="26" fillId="0" borderId="0" applyNumberFormat="0" applyFill="0" applyBorder="0" applyAlignment="0" applyProtection="0"/>
  </cellStyleXfs>
  <cellXfs count="205">
    <xf numFmtId="0" fontId="0" fillId="0" borderId="0" xfId="0"/>
    <xf numFmtId="0" fontId="3" fillId="0" borderId="0" xfId="0" applyFont="1" applyProtection="1">
      <protection hidden="1"/>
    </xf>
    <xf numFmtId="0" fontId="5" fillId="0" borderId="0" xfId="1" applyFont="1" applyProtection="1">
      <protection hidden="1"/>
    </xf>
    <xf numFmtId="0" fontId="6" fillId="0" borderId="0" xfId="1" applyFont="1" applyAlignment="1" applyProtection="1">
      <alignment vertical="center" wrapText="1" shrinkToFit="1"/>
      <protection hidden="1"/>
    </xf>
    <xf numFmtId="0" fontId="6" fillId="3" borderId="0" xfId="1" applyFont="1" applyFill="1" applyProtection="1">
      <protection hidden="1"/>
    </xf>
    <xf numFmtId="0" fontId="5" fillId="0" borderId="0" xfId="1" applyFont="1" applyAlignment="1" applyProtection="1">
      <alignment horizontal="center"/>
      <protection hidden="1"/>
    </xf>
    <xf numFmtId="0" fontId="5" fillId="3" borderId="0" xfId="1" applyFont="1" applyFill="1" applyAlignment="1" applyProtection="1">
      <alignment horizontal="center" vertical="center" wrapText="1"/>
      <protection hidden="1"/>
    </xf>
    <xf numFmtId="0" fontId="6" fillId="3" borderId="1" xfId="1" applyFont="1" applyFill="1" applyBorder="1" applyAlignment="1" applyProtection="1">
      <alignment wrapText="1"/>
      <protection hidden="1"/>
    </xf>
    <xf numFmtId="4" fontId="6" fillId="3" borderId="1" xfId="1" applyNumberFormat="1" applyFont="1" applyFill="1" applyBorder="1" applyAlignment="1" applyProtection="1">
      <alignment horizontal="center" wrapText="1"/>
      <protection hidden="1"/>
    </xf>
    <xf numFmtId="10" fontId="6" fillId="3" borderId="1" xfId="1" applyNumberFormat="1" applyFont="1" applyFill="1" applyBorder="1" applyAlignment="1" applyProtection="1">
      <alignment horizontal="center" wrapText="1"/>
      <protection hidden="1"/>
    </xf>
    <xf numFmtId="4" fontId="6" fillId="3" borderId="0" xfId="1" applyNumberFormat="1" applyFont="1" applyFill="1" applyAlignment="1" applyProtection="1">
      <alignment horizontal="center" wrapText="1"/>
      <protection hidden="1"/>
    </xf>
    <xf numFmtId="0" fontId="5" fillId="3" borderId="1" xfId="1" applyFont="1" applyFill="1" applyBorder="1" applyAlignment="1" applyProtection="1">
      <alignment wrapText="1"/>
      <protection hidden="1"/>
    </xf>
    <xf numFmtId="14" fontId="5" fillId="3" borderId="1" xfId="1" applyNumberFormat="1" applyFont="1" applyFill="1" applyBorder="1" applyAlignment="1" applyProtection="1">
      <alignment horizontal="center"/>
      <protection hidden="1"/>
    </xf>
    <xf numFmtId="0" fontId="5" fillId="3" borderId="1" xfId="1" applyFont="1" applyFill="1" applyBorder="1" applyAlignment="1" applyProtection="1">
      <alignment horizontal="center"/>
      <protection hidden="1"/>
    </xf>
    <xf numFmtId="2" fontId="9" fillId="3" borderId="1" xfId="1" applyNumberFormat="1" applyFont="1" applyFill="1" applyBorder="1" applyProtection="1">
      <protection hidden="1"/>
    </xf>
    <xf numFmtId="4" fontId="10" fillId="3" borderId="1" xfId="1" applyNumberFormat="1" applyFont="1" applyFill="1" applyBorder="1" applyProtection="1">
      <protection hidden="1"/>
    </xf>
    <xf numFmtId="4" fontId="5" fillId="3" borderId="1" xfId="1" applyNumberFormat="1" applyFont="1" applyFill="1" applyBorder="1" applyProtection="1">
      <protection hidden="1"/>
    </xf>
    <xf numFmtId="4" fontId="5" fillId="3" borderId="1" xfId="1" applyNumberFormat="1" applyFont="1" applyFill="1" applyBorder="1" applyAlignment="1" applyProtection="1">
      <alignment horizontal="center" wrapText="1"/>
      <protection hidden="1"/>
    </xf>
    <xf numFmtId="3" fontId="5" fillId="3" borderId="1" xfId="1" applyNumberFormat="1" applyFont="1" applyFill="1" applyBorder="1" applyAlignment="1" applyProtection="1">
      <alignment horizontal="right" wrapText="1"/>
      <protection hidden="1"/>
    </xf>
    <xf numFmtId="9" fontId="7" fillId="3" borderId="1" xfId="2" applyFont="1" applyFill="1" applyBorder="1" applyAlignment="1" applyProtection="1">
      <protection hidden="1"/>
    </xf>
    <xf numFmtId="0" fontId="5" fillId="3" borderId="1" xfId="1" applyFont="1" applyFill="1" applyBorder="1" applyProtection="1">
      <protection hidden="1"/>
    </xf>
    <xf numFmtId="2" fontId="6" fillId="3" borderId="1" xfId="1" applyNumberFormat="1" applyFont="1" applyFill="1" applyBorder="1" applyProtection="1">
      <protection hidden="1"/>
    </xf>
    <xf numFmtId="10" fontId="5" fillId="3" borderId="1" xfId="1" applyNumberFormat="1" applyFont="1" applyFill="1" applyBorder="1" applyProtection="1">
      <protection hidden="1"/>
    </xf>
    <xf numFmtId="2" fontId="5" fillId="3" borderId="1" xfId="1" applyNumberFormat="1" applyFont="1" applyFill="1" applyBorder="1" applyAlignment="1" applyProtection="1">
      <alignment horizontal="right" wrapText="1"/>
      <protection hidden="1"/>
    </xf>
    <xf numFmtId="2" fontId="5" fillId="3" borderId="1" xfId="1" applyNumberFormat="1" applyFont="1" applyFill="1" applyBorder="1" applyProtection="1">
      <protection hidden="1"/>
    </xf>
    <xf numFmtId="14" fontId="5" fillId="3" borderId="1" xfId="1" applyNumberFormat="1" applyFont="1" applyFill="1" applyBorder="1" applyProtection="1">
      <protection hidden="1"/>
    </xf>
    <xf numFmtId="0" fontId="5" fillId="2" borderId="0" xfId="1" applyFont="1" applyFill="1" applyProtection="1">
      <protection hidden="1"/>
    </xf>
    <xf numFmtId="14" fontId="5" fillId="2" borderId="0" xfId="1" applyNumberFormat="1" applyFont="1" applyFill="1" applyAlignment="1" applyProtection="1">
      <alignment horizontal="center"/>
      <protection hidden="1"/>
    </xf>
    <xf numFmtId="0" fontId="5" fillId="2" borderId="0" xfId="1" applyFont="1" applyFill="1" applyAlignment="1" applyProtection="1">
      <alignment horizontal="center"/>
      <protection hidden="1"/>
    </xf>
    <xf numFmtId="2" fontId="5" fillId="2" borderId="0" xfId="1" applyNumberFormat="1" applyFont="1" applyFill="1" applyProtection="1">
      <protection hidden="1"/>
    </xf>
    <xf numFmtId="2" fontId="5" fillId="0" borderId="0" xfId="1" applyNumberFormat="1" applyFont="1" applyProtection="1">
      <protection hidden="1"/>
    </xf>
    <xf numFmtId="0" fontId="5" fillId="0" borderId="0" xfId="1" applyFont="1" applyAlignment="1" applyProtection="1">
      <alignment vertical="top" wrapText="1"/>
      <protection hidden="1"/>
    </xf>
    <xf numFmtId="0" fontId="8" fillId="0" borderId="0" xfId="1" applyFont="1" applyProtection="1">
      <protection hidden="1"/>
    </xf>
    <xf numFmtId="0" fontId="6" fillId="0" borderId="0" xfId="1" applyFont="1" applyAlignment="1" applyProtection="1">
      <alignment horizontal="justify" vertical="top" wrapText="1"/>
      <protection hidden="1"/>
    </xf>
    <xf numFmtId="14" fontId="5" fillId="0" borderId="0" xfId="1" applyNumberFormat="1" applyFont="1" applyAlignment="1" applyProtection="1">
      <alignment horizontal="center"/>
      <protection hidden="1"/>
    </xf>
    <xf numFmtId="0" fontId="6" fillId="3" borderId="1" xfId="1" applyFont="1" applyFill="1" applyBorder="1" applyAlignment="1" applyProtection="1">
      <alignment horizontal="center" vertical="center" wrapText="1"/>
      <protection hidden="1"/>
    </xf>
    <xf numFmtId="1" fontId="5" fillId="3" borderId="0" xfId="1" applyNumberFormat="1" applyFont="1" applyFill="1" applyAlignment="1" applyProtection="1">
      <alignment horizontal="right" wrapText="1"/>
      <protection hidden="1"/>
    </xf>
    <xf numFmtId="1" fontId="5" fillId="3" borderId="0" xfId="1" applyNumberFormat="1" applyFont="1" applyFill="1" applyAlignment="1" applyProtection="1">
      <alignment horizontal="right"/>
      <protection hidden="1"/>
    </xf>
    <xf numFmtId="3" fontId="5" fillId="0" borderId="0" xfId="1" applyNumberFormat="1" applyFont="1" applyAlignment="1" applyProtection="1">
      <alignment horizontal="center"/>
      <protection hidden="1"/>
    </xf>
    <xf numFmtId="3" fontId="3" fillId="0" borderId="0" xfId="0" applyNumberFormat="1" applyFont="1" applyProtection="1">
      <protection hidden="1"/>
    </xf>
    <xf numFmtId="3" fontId="6" fillId="0" borderId="0" xfId="1" applyNumberFormat="1" applyFont="1" applyAlignment="1" applyProtection="1">
      <alignment vertical="center" wrapText="1" shrinkToFit="1"/>
      <protection hidden="1"/>
    </xf>
    <xf numFmtId="4" fontId="9" fillId="3" borderId="1" xfId="1" applyNumberFormat="1" applyFont="1" applyFill="1" applyBorder="1" applyProtection="1">
      <protection hidden="1"/>
    </xf>
    <xf numFmtId="0" fontId="14" fillId="0" borderId="0" xfId="0" applyFont="1" applyProtection="1">
      <protection hidden="1"/>
    </xf>
    <xf numFmtId="0" fontId="15" fillId="0" borderId="0" xfId="1" applyFont="1" applyProtection="1">
      <protection hidden="1"/>
    </xf>
    <xf numFmtId="0" fontId="15" fillId="0" borderId="0" xfId="1" applyFont="1" applyAlignment="1" applyProtection="1">
      <alignment wrapText="1"/>
      <protection hidden="1"/>
    </xf>
    <xf numFmtId="0" fontId="15" fillId="3" borderId="0" xfId="1" applyFont="1" applyFill="1" applyAlignment="1" applyProtection="1">
      <alignment horizontal="center"/>
      <protection hidden="1"/>
    </xf>
    <xf numFmtId="0" fontId="15" fillId="3" borderId="0" xfId="1" applyFont="1" applyFill="1" applyProtection="1">
      <protection hidden="1"/>
    </xf>
    <xf numFmtId="14" fontId="15" fillId="3" borderId="0" xfId="1" applyNumberFormat="1" applyFont="1" applyFill="1" applyProtection="1">
      <protection hidden="1"/>
    </xf>
    <xf numFmtId="3" fontId="15" fillId="0" borderId="0" xfId="1" applyNumberFormat="1" applyFont="1" applyAlignment="1" applyProtection="1">
      <alignment wrapText="1"/>
      <protection hidden="1"/>
    </xf>
    <xf numFmtId="0" fontId="4" fillId="0" borderId="0" xfId="0" applyFont="1" applyProtection="1">
      <protection hidden="1"/>
    </xf>
    <xf numFmtId="9" fontId="9" fillId="3" borderId="12" xfId="1" applyNumberFormat="1" applyFont="1" applyFill="1" applyBorder="1" applyAlignment="1" applyProtection="1">
      <alignment vertical="center" wrapText="1"/>
      <protection hidden="1"/>
    </xf>
    <xf numFmtId="9" fontId="10" fillId="3" borderId="1" xfId="1" applyNumberFormat="1" applyFont="1" applyFill="1" applyBorder="1" applyAlignment="1" applyProtection="1">
      <alignment vertical="center" wrapText="1"/>
      <protection hidden="1"/>
    </xf>
    <xf numFmtId="3" fontId="3" fillId="0" borderId="37" xfId="0" applyNumberFormat="1" applyFont="1" applyBorder="1" applyProtection="1">
      <protection hidden="1"/>
    </xf>
    <xf numFmtId="0" fontId="16" fillId="0" borderId="37" xfId="0" applyFont="1" applyBorder="1" applyAlignment="1" applyProtection="1">
      <alignment wrapText="1"/>
      <protection hidden="1"/>
    </xf>
    <xf numFmtId="0" fontId="3" fillId="0" borderId="37" xfId="0" applyFont="1" applyBorder="1" applyProtection="1">
      <protection hidden="1"/>
    </xf>
    <xf numFmtId="10" fontId="19" fillId="5" borderId="23" xfId="1" applyNumberFormat="1" applyFont="1" applyFill="1" applyBorder="1" applyAlignment="1" applyProtection="1">
      <alignment horizontal="center" vertical="center"/>
      <protection locked="0" hidden="1"/>
    </xf>
    <xf numFmtId="14" fontId="19" fillId="5" borderId="24" xfId="1" applyNumberFormat="1" applyFont="1" applyFill="1" applyBorder="1" applyAlignment="1" applyProtection="1">
      <alignment horizontal="center" vertical="center"/>
      <protection locked="0" hidden="1"/>
    </xf>
    <xf numFmtId="3" fontId="19" fillId="5" borderId="24" xfId="1" applyNumberFormat="1" applyFont="1" applyFill="1" applyBorder="1" applyAlignment="1" applyProtection="1">
      <alignment horizontal="center" vertical="center"/>
      <protection locked="0" hidden="1"/>
    </xf>
    <xf numFmtId="9" fontId="19" fillId="5" borderId="24" xfId="1" applyNumberFormat="1" applyFont="1" applyFill="1" applyBorder="1" applyAlignment="1" applyProtection="1">
      <alignment horizontal="center" vertical="center"/>
      <protection locked="0" hidden="1"/>
    </xf>
    <xf numFmtId="3" fontId="19" fillId="0" borderId="24" xfId="1" applyNumberFormat="1" applyFont="1" applyBorder="1" applyAlignment="1" applyProtection="1">
      <alignment horizontal="center" vertical="center"/>
      <protection hidden="1"/>
    </xf>
    <xf numFmtId="0" fontId="19" fillId="5" borderId="24" xfId="1" applyFont="1" applyFill="1" applyBorder="1" applyAlignment="1" applyProtection="1">
      <alignment horizontal="center" vertical="center"/>
      <protection locked="0" hidden="1"/>
    </xf>
    <xf numFmtId="3" fontId="13" fillId="4" borderId="24" xfId="1" applyNumberFormat="1" applyFont="1" applyFill="1" applyBorder="1" applyAlignment="1" applyProtection="1">
      <alignment horizontal="center" vertical="center"/>
      <protection hidden="1"/>
    </xf>
    <xf numFmtId="10" fontId="13" fillId="0" borderId="25" xfId="1" applyNumberFormat="1" applyFont="1" applyBorder="1" applyAlignment="1" applyProtection="1">
      <alignment horizontal="center" vertical="center"/>
      <protection hidden="1"/>
    </xf>
    <xf numFmtId="0" fontId="19" fillId="0" borderId="0" xfId="1" applyFont="1" applyProtection="1">
      <protection hidden="1"/>
    </xf>
    <xf numFmtId="0" fontId="13" fillId="0" borderId="0" xfId="1" applyFont="1" applyAlignment="1" applyProtection="1">
      <alignment horizontal="left" vertical="center" wrapText="1"/>
      <protection hidden="1"/>
    </xf>
    <xf numFmtId="3" fontId="19" fillId="0" borderId="0" xfId="1" applyNumberFormat="1" applyFont="1" applyAlignment="1" applyProtection="1">
      <alignment horizontal="center" vertical="center"/>
      <protection hidden="1"/>
    </xf>
    <xf numFmtId="0" fontId="17" fillId="0" borderId="0" xfId="0" applyFont="1" applyAlignment="1" applyProtection="1">
      <alignment vertical="center"/>
      <protection hidden="1"/>
    </xf>
    <xf numFmtId="4" fontId="21" fillId="3" borderId="16" xfId="1" applyNumberFormat="1" applyFont="1" applyFill="1" applyBorder="1" applyAlignment="1" applyProtection="1">
      <alignment horizontal="left" vertical="center"/>
      <protection hidden="1"/>
    </xf>
    <xf numFmtId="4" fontId="21" fillId="3" borderId="18" xfId="1" applyNumberFormat="1" applyFont="1" applyFill="1" applyBorder="1" applyAlignment="1" applyProtection="1">
      <alignment horizontal="left" vertical="center" wrapText="1"/>
      <protection hidden="1"/>
    </xf>
    <xf numFmtId="4" fontId="18" fillId="0" borderId="18" xfId="0" applyNumberFormat="1" applyFont="1" applyBorder="1" applyAlignment="1" applyProtection="1">
      <alignment horizontal="left" vertical="center" wrapText="1"/>
      <protection hidden="1"/>
    </xf>
    <xf numFmtId="4" fontId="19" fillId="0" borderId="18" xfId="1" applyNumberFormat="1" applyFont="1" applyBorder="1" applyAlignment="1" applyProtection="1">
      <alignment horizontal="left" vertical="center" wrapText="1"/>
      <protection hidden="1"/>
    </xf>
    <xf numFmtId="10" fontId="21" fillId="3" borderId="21" xfId="1" applyNumberFormat="1" applyFont="1" applyFill="1" applyBorder="1" applyAlignment="1" applyProtection="1">
      <alignment horizontal="center" vertical="center" wrapText="1"/>
      <protection hidden="1"/>
    </xf>
    <xf numFmtId="10" fontId="13" fillId="0" borderId="24" xfId="1" applyNumberFormat="1" applyFont="1" applyBorder="1" applyAlignment="1" applyProtection="1">
      <alignment horizontal="center" vertical="center"/>
      <protection hidden="1"/>
    </xf>
    <xf numFmtId="0" fontId="12" fillId="0" borderId="0" xfId="1" applyFont="1" applyAlignment="1" applyProtection="1">
      <alignment vertical="center"/>
      <protection hidden="1"/>
    </xf>
    <xf numFmtId="0" fontId="12" fillId="0" borderId="0" xfId="1" applyFont="1" applyAlignment="1" applyProtection="1">
      <alignment vertical="top"/>
      <protection hidden="1"/>
    </xf>
    <xf numFmtId="0" fontId="24" fillId="0" borderId="0" xfId="0" applyFont="1" applyAlignment="1">
      <alignment vertical="center" wrapText="1"/>
    </xf>
    <xf numFmtId="0" fontId="17" fillId="0" borderId="0" xfId="0" applyFont="1" applyAlignment="1" applyProtection="1">
      <alignment horizontal="center"/>
      <protection hidden="1"/>
    </xf>
    <xf numFmtId="0" fontId="6" fillId="3" borderId="5" xfId="1" applyFont="1" applyFill="1" applyBorder="1" applyAlignment="1" applyProtection="1">
      <alignment horizontal="center" vertical="center" wrapText="1"/>
      <protection hidden="1"/>
    </xf>
    <xf numFmtId="3" fontId="5" fillId="0" borderId="0" xfId="1" applyNumberFormat="1" applyFont="1" applyProtection="1">
      <protection hidden="1"/>
    </xf>
    <xf numFmtId="3" fontId="15" fillId="0" borderId="0" xfId="1" applyNumberFormat="1" applyFont="1" applyProtection="1">
      <protection hidden="1"/>
    </xf>
    <xf numFmtId="3" fontId="15" fillId="0" borderId="0" xfId="1" applyNumberFormat="1" applyFont="1" applyAlignment="1" applyProtection="1">
      <alignment horizontal="center"/>
      <protection hidden="1"/>
    </xf>
    <xf numFmtId="3" fontId="14" fillId="0" borderId="0" xfId="0" applyNumberFormat="1" applyFont="1" applyProtection="1">
      <protection hidden="1"/>
    </xf>
    <xf numFmtId="3" fontId="13" fillId="4" borderId="26" xfId="1" applyNumberFormat="1" applyFont="1" applyFill="1" applyBorder="1" applyAlignment="1" applyProtection="1">
      <alignment horizontal="center" vertical="center"/>
      <protection hidden="1"/>
    </xf>
    <xf numFmtId="3" fontId="19" fillId="4" borderId="0" xfId="1" applyNumberFormat="1" applyFont="1" applyFill="1" applyAlignment="1" applyProtection="1">
      <alignment vertical="center"/>
      <protection locked="0" hidden="1"/>
    </xf>
    <xf numFmtId="3" fontId="19" fillId="5" borderId="51" xfId="1" applyNumberFormat="1" applyFont="1" applyFill="1" applyBorder="1" applyAlignment="1" applyProtection="1">
      <alignment horizontal="center" vertical="center"/>
      <protection locked="0" hidden="1"/>
    </xf>
    <xf numFmtId="9" fontId="13" fillId="0" borderId="53" xfId="1" applyNumberFormat="1" applyFont="1" applyBorder="1" applyAlignment="1" applyProtection="1">
      <alignment horizontal="center" vertical="center"/>
      <protection hidden="1"/>
    </xf>
    <xf numFmtId="0" fontId="3" fillId="6" borderId="48" xfId="0" applyFont="1" applyFill="1" applyBorder="1" applyProtection="1">
      <protection hidden="1"/>
    </xf>
    <xf numFmtId="3" fontId="13" fillId="0" borderId="56" xfId="1" applyNumberFormat="1" applyFont="1" applyBorder="1" applyAlignment="1" applyProtection="1">
      <alignment horizontal="center" vertical="center"/>
      <protection hidden="1"/>
    </xf>
    <xf numFmtId="14" fontId="5" fillId="0" borderId="0" xfId="1" applyNumberFormat="1" applyFont="1" applyProtection="1">
      <protection hidden="1"/>
    </xf>
    <xf numFmtId="0" fontId="29" fillId="0" borderId="0" xfId="0" applyFont="1" applyAlignment="1">
      <alignment horizontal="center" vertical="center" wrapText="1"/>
    </xf>
    <xf numFmtId="0" fontId="29" fillId="0" borderId="38" xfId="0" applyFont="1" applyBorder="1" applyAlignment="1">
      <alignment horizontal="center" vertical="center" wrapText="1"/>
    </xf>
    <xf numFmtId="0" fontId="17" fillId="0" borderId="48" xfId="0" applyFont="1" applyBorder="1" applyAlignment="1" applyProtection="1">
      <alignment horizontal="center"/>
      <protection hidden="1"/>
    </xf>
    <xf numFmtId="0" fontId="6" fillId="2" borderId="7" xfId="1" applyFont="1" applyFill="1" applyBorder="1" applyAlignment="1" applyProtection="1">
      <alignment horizontal="center" vertical="center" wrapText="1"/>
      <protection hidden="1"/>
    </xf>
    <xf numFmtId="0" fontId="6" fillId="2" borderId="8" xfId="1" applyFont="1" applyFill="1" applyBorder="1" applyAlignment="1" applyProtection="1">
      <alignment horizontal="center" vertical="center" wrapText="1"/>
      <protection hidden="1"/>
    </xf>
    <xf numFmtId="0" fontId="6" fillId="2" borderId="9" xfId="1" applyFont="1" applyFill="1" applyBorder="1" applyAlignment="1" applyProtection="1">
      <alignment horizontal="center" vertical="center" wrapText="1"/>
      <protection hidden="1"/>
    </xf>
    <xf numFmtId="0" fontId="6" fillId="2" borderId="10" xfId="1" applyFont="1" applyFill="1" applyBorder="1" applyAlignment="1" applyProtection="1">
      <alignment horizontal="center" vertical="center" wrapText="1"/>
      <protection hidden="1"/>
    </xf>
    <xf numFmtId="0" fontId="6" fillId="2" borderId="6" xfId="1" applyFont="1" applyFill="1" applyBorder="1" applyAlignment="1" applyProtection="1">
      <alignment horizontal="center" vertical="center" wrapText="1"/>
      <protection hidden="1"/>
    </xf>
    <xf numFmtId="0" fontId="6" fillId="2" borderId="11" xfId="1" applyFont="1" applyFill="1" applyBorder="1" applyAlignment="1" applyProtection="1">
      <alignment horizontal="center" vertical="center" wrapText="1"/>
      <protection hidden="1"/>
    </xf>
    <xf numFmtId="0" fontId="6" fillId="2" borderId="7" xfId="1" applyFont="1" applyFill="1" applyBorder="1" applyAlignment="1" applyProtection="1">
      <alignment horizontal="center"/>
      <protection hidden="1"/>
    </xf>
    <xf numFmtId="0" fontId="6" fillId="2" borderId="8" xfId="1" applyFont="1" applyFill="1" applyBorder="1" applyAlignment="1" applyProtection="1">
      <alignment horizontal="center"/>
      <protection hidden="1"/>
    </xf>
    <xf numFmtId="0" fontId="6" fillId="2" borderId="9" xfId="1" applyFont="1" applyFill="1" applyBorder="1" applyAlignment="1" applyProtection="1">
      <alignment horizontal="center"/>
      <protection hidden="1"/>
    </xf>
    <xf numFmtId="0" fontId="6" fillId="0" borderId="6" xfId="1" applyFont="1" applyBorder="1" applyAlignment="1" applyProtection="1">
      <alignment horizontal="center"/>
      <protection hidden="1"/>
    </xf>
    <xf numFmtId="0" fontId="24" fillId="0" borderId="0" xfId="0" applyFont="1" applyAlignment="1">
      <alignment horizontal="left" vertical="center" wrapText="1"/>
    </xf>
    <xf numFmtId="0" fontId="28" fillId="0" borderId="0" xfId="0" applyFont="1" applyAlignment="1">
      <alignment vertical="center" wrapText="1"/>
    </xf>
    <xf numFmtId="0" fontId="25" fillId="0" borderId="0" xfId="0" applyFont="1" applyAlignment="1">
      <alignment vertical="center" wrapText="1"/>
    </xf>
    <xf numFmtId="0" fontId="25" fillId="0" borderId="39" xfId="0" applyFont="1" applyBorder="1" applyAlignment="1">
      <alignment vertical="center" wrapText="1"/>
    </xf>
    <xf numFmtId="0" fontId="25" fillId="0" borderId="8" xfId="0" applyFont="1" applyBorder="1" applyAlignment="1">
      <alignment vertical="center" wrapText="1"/>
    </xf>
    <xf numFmtId="0" fontId="25" fillId="0" borderId="40" xfId="0" applyFont="1" applyBorder="1" applyAlignment="1">
      <alignment vertical="center" wrapText="1"/>
    </xf>
    <xf numFmtId="0" fontId="25" fillId="0" borderId="46" xfId="0" applyFont="1" applyBorder="1" applyAlignment="1">
      <alignment vertical="center" wrapText="1"/>
    </xf>
    <xf numFmtId="0" fontId="25" fillId="0" borderId="38" xfId="0" applyFont="1" applyBorder="1" applyAlignment="1">
      <alignment vertical="center" wrapText="1"/>
    </xf>
    <xf numFmtId="0" fontId="25" fillId="0" borderId="47" xfId="0" applyFont="1" applyBorder="1" applyAlignment="1">
      <alignment vertical="center" wrapText="1"/>
    </xf>
    <xf numFmtId="0" fontId="25" fillId="0" borderId="37" xfId="0" applyFont="1" applyBorder="1" applyAlignment="1">
      <alignment vertical="center" wrapText="1"/>
    </xf>
    <xf numFmtId="0" fontId="25" fillId="0" borderId="36" xfId="0" applyFont="1" applyBorder="1" applyAlignment="1">
      <alignment vertical="center" wrapText="1"/>
    </xf>
    <xf numFmtId="0" fontId="25" fillId="0" borderId="41" xfId="0" applyFont="1" applyBorder="1" applyAlignment="1">
      <alignment vertical="center" wrapText="1"/>
    </xf>
    <xf numFmtId="0" fontId="25" fillId="0" borderId="6" xfId="0" applyFont="1" applyBorder="1" applyAlignment="1">
      <alignment vertical="center" wrapText="1"/>
    </xf>
    <xf numFmtId="0" fontId="25" fillId="0" borderId="42" xfId="0" applyFont="1" applyBorder="1" applyAlignment="1">
      <alignment vertical="center" wrapText="1"/>
    </xf>
    <xf numFmtId="0" fontId="30" fillId="0" borderId="37" xfId="3" applyFont="1" applyBorder="1" applyAlignment="1">
      <alignment horizontal="left" vertical="center" wrapText="1"/>
    </xf>
    <xf numFmtId="0" fontId="30" fillId="0" borderId="0" xfId="3" applyFont="1" applyBorder="1" applyAlignment="1">
      <alignment horizontal="left" vertical="center" wrapText="1"/>
    </xf>
    <xf numFmtId="0" fontId="30" fillId="0" borderId="36" xfId="3" applyFont="1" applyBorder="1" applyAlignment="1">
      <alignment horizontal="left" vertical="center" wrapText="1"/>
    </xf>
    <xf numFmtId="0" fontId="30" fillId="0" borderId="41" xfId="3" applyFont="1" applyBorder="1" applyAlignment="1">
      <alignment horizontal="left" vertical="center" wrapText="1"/>
    </xf>
    <xf numFmtId="0" fontId="30" fillId="0" borderId="6" xfId="3" applyFont="1" applyBorder="1" applyAlignment="1">
      <alignment horizontal="left" vertical="center" wrapText="1"/>
    </xf>
    <xf numFmtId="0" fontId="30" fillId="0" borderId="42" xfId="3" applyFont="1" applyBorder="1" applyAlignment="1">
      <alignment horizontal="left" vertical="center" wrapText="1"/>
    </xf>
    <xf numFmtId="0" fontId="28" fillId="0" borderId="39" xfId="0" applyFont="1" applyBorder="1" applyAlignment="1">
      <alignment vertical="center" wrapText="1"/>
    </xf>
    <xf numFmtId="0" fontId="28" fillId="0" borderId="8" xfId="0" applyFont="1" applyBorder="1" applyAlignment="1">
      <alignment vertical="center" wrapText="1"/>
    </xf>
    <xf numFmtId="0" fontId="28" fillId="0" borderId="40" xfId="0" applyFont="1" applyBorder="1" applyAlignment="1">
      <alignment vertical="center" wrapText="1"/>
    </xf>
    <xf numFmtId="0" fontId="28" fillId="0" borderId="41" xfId="0" applyFont="1" applyBorder="1" applyAlignment="1">
      <alignment vertical="center" wrapText="1"/>
    </xf>
    <xf numFmtId="0" fontId="28" fillId="0" borderId="6" xfId="0" applyFont="1" applyBorder="1" applyAlignment="1">
      <alignment vertical="center" wrapText="1"/>
    </xf>
    <xf numFmtId="0" fontId="28" fillId="0" borderId="42" xfId="0" applyFont="1" applyBorder="1" applyAlignment="1">
      <alignment vertical="center" wrapText="1"/>
    </xf>
    <xf numFmtId="0" fontId="28" fillId="0" borderId="19" xfId="0" applyFont="1" applyBorder="1" applyAlignment="1">
      <alignment vertical="center" wrapText="1"/>
    </xf>
    <xf numFmtId="0" fontId="28" fillId="0" borderId="3" xfId="0" applyFont="1" applyBorder="1" applyAlignment="1">
      <alignment vertical="center" wrapText="1"/>
    </xf>
    <xf numFmtId="0" fontId="28" fillId="0" borderId="20" xfId="0" applyFont="1" applyBorder="1" applyAlignment="1">
      <alignment vertical="center" wrapText="1"/>
    </xf>
    <xf numFmtId="0" fontId="13" fillId="0" borderId="19" xfId="1" applyFont="1" applyBorder="1" applyAlignment="1" applyProtection="1">
      <alignment horizontal="left" vertical="center" wrapText="1"/>
      <protection hidden="1"/>
    </xf>
    <xf numFmtId="0" fontId="18" fillId="0" borderId="3" xfId="0" applyFont="1" applyBorder="1" applyProtection="1">
      <protection hidden="1"/>
    </xf>
    <xf numFmtId="0" fontId="28" fillId="0" borderId="39" xfId="0" applyFont="1" applyBorder="1" applyAlignment="1">
      <alignment horizontal="left" vertical="center" wrapText="1"/>
    </xf>
    <xf numFmtId="0" fontId="28" fillId="0" borderId="8" xfId="0" applyFont="1" applyBorder="1" applyAlignment="1">
      <alignment horizontal="left" vertical="center" wrapText="1"/>
    </xf>
    <xf numFmtId="0" fontId="28" fillId="0" borderId="40" xfId="0" applyFont="1" applyBorder="1" applyAlignment="1">
      <alignment horizontal="left" vertical="center" wrapText="1"/>
    </xf>
    <xf numFmtId="0" fontId="28" fillId="0" borderId="41" xfId="0" applyFont="1" applyBorder="1" applyAlignment="1">
      <alignment horizontal="left" vertical="center" wrapText="1"/>
    </xf>
    <xf numFmtId="0" fontId="28" fillId="0" borderId="6" xfId="0" applyFont="1" applyBorder="1" applyAlignment="1">
      <alignment horizontal="left" vertical="center" wrapText="1"/>
    </xf>
    <xf numFmtId="0" fontId="28" fillId="0" borderId="42" xfId="0" applyFont="1" applyBorder="1" applyAlignment="1">
      <alignment horizontal="left" vertical="center" wrapText="1"/>
    </xf>
    <xf numFmtId="0" fontId="6" fillId="0" borderId="0" xfId="1" applyFont="1" applyAlignment="1" applyProtection="1">
      <alignment horizontal="center" vertical="top" wrapText="1"/>
      <protection hidden="1"/>
    </xf>
    <xf numFmtId="0" fontId="6" fillId="3" borderId="12" xfId="1" applyFont="1" applyFill="1" applyBorder="1" applyAlignment="1" applyProtection="1">
      <alignment horizontal="center" vertical="center" wrapText="1"/>
      <protection hidden="1"/>
    </xf>
    <xf numFmtId="0" fontId="6" fillId="3" borderId="13" xfId="1" applyFont="1" applyFill="1" applyBorder="1" applyAlignment="1" applyProtection="1">
      <alignment horizontal="center" vertical="center" wrapText="1"/>
      <protection hidden="1"/>
    </xf>
    <xf numFmtId="0" fontId="6" fillId="3" borderId="5" xfId="1" applyFont="1" applyFill="1" applyBorder="1" applyAlignment="1" applyProtection="1">
      <alignment horizontal="center" vertical="center" wrapText="1"/>
      <protection hidden="1"/>
    </xf>
    <xf numFmtId="0" fontId="6" fillId="3" borderId="1" xfId="1" applyFont="1" applyFill="1" applyBorder="1" applyAlignment="1" applyProtection="1">
      <alignment horizontal="center" vertical="center" wrapText="1"/>
      <protection hidden="1"/>
    </xf>
    <xf numFmtId="14" fontId="6" fillId="3" borderId="12" xfId="1" applyNumberFormat="1" applyFont="1" applyFill="1" applyBorder="1" applyAlignment="1" applyProtection="1">
      <alignment horizontal="center" vertical="center" wrapText="1"/>
      <protection hidden="1"/>
    </xf>
    <xf numFmtId="14" fontId="6" fillId="3" borderId="13" xfId="1" applyNumberFormat="1" applyFont="1" applyFill="1" applyBorder="1" applyAlignment="1" applyProtection="1">
      <alignment horizontal="center" vertical="center" wrapText="1"/>
      <protection hidden="1"/>
    </xf>
    <xf numFmtId="14" fontId="6" fillId="3" borderId="5" xfId="1" applyNumberFormat="1" applyFont="1" applyFill="1" applyBorder="1" applyAlignment="1" applyProtection="1">
      <alignment horizontal="center" vertical="center" wrapText="1"/>
      <protection hidden="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11" xfId="0" applyFont="1" applyFill="1" applyBorder="1" applyAlignment="1">
      <alignment horizontal="center" vertical="center" wrapText="1"/>
    </xf>
    <xf numFmtId="9" fontId="6" fillId="3" borderId="12" xfId="1" applyNumberFormat="1" applyFont="1" applyFill="1" applyBorder="1" applyAlignment="1" applyProtection="1">
      <alignment horizontal="center" vertical="center" wrapText="1"/>
      <protection hidden="1"/>
    </xf>
    <xf numFmtId="9" fontId="6" fillId="3" borderId="5" xfId="1" applyNumberFormat="1" applyFont="1" applyFill="1" applyBorder="1" applyAlignment="1" applyProtection="1">
      <alignment horizontal="center" vertical="center" wrapText="1"/>
      <protection hidden="1"/>
    </xf>
    <xf numFmtId="0" fontId="5" fillId="2" borderId="0" xfId="1" applyFont="1" applyFill="1" applyAlignment="1" applyProtection="1">
      <alignment horizontal="left" vertical="center" wrapText="1"/>
      <protection hidden="1"/>
    </xf>
    <xf numFmtId="0" fontId="6" fillId="3" borderId="1" xfId="1" applyFont="1" applyFill="1" applyBorder="1" applyAlignment="1" applyProtection="1">
      <alignment horizontal="center" vertical="center"/>
      <protection hidden="1"/>
    </xf>
    <xf numFmtId="0" fontId="17" fillId="0" borderId="0" xfId="0" applyFont="1" applyAlignment="1" applyProtection="1">
      <alignment horizontal="center"/>
      <protection hidden="1"/>
    </xf>
    <xf numFmtId="0" fontId="21" fillId="3" borderId="19" xfId="1" applyFont="1" applyFill="1" applyBorder="1" applyAlignment="1" applyProtection="1">
      <alignment horizontal="center" vertical="center" wrapText="1"/>
      <protection hidden="1"/>
    </xf>
    <xf numFmtId="0" fontId="21" fillId="3" borderId="3" xfId="1" applyFont="1" applyFill="1" applyBorder="1" applyAlignment="1" applyProtection="1">
      <alignment horizontal="center" vertical="center" wrapText="1"/>
      <protection hidden="1"/>
    </xf>
    <xf numFmtId="0" fontId="21" fillId="3" borderId="4" xfId="1" applyFont="1" applyFill="1" applyBorder="1" applyAlignment="1" applyProtection="1">
      <alignment horizontal="center" vertical="center" wrapText="1"/>
      <protection hidden="1"/>
    </xf>
    <xf numFmtId="0" fontId="23" fillId="0" borderId="2" xfId="1" applyFont="1" applyBorder="1" applyAlignment="1" applyProtection="1">
      <alignment horizontal="left" vertical="center" wrapText="1"/>
      <protection hidden="1"/>
    </xf>
    <xf numFmtId="0" fontId="23" fillId="0" borderId="3" xfId="1" applyFont="1" applyBorder="1" applyAlignment="1" applyProtection="1">
      <alignment horizontal="left" vertical="center" wrapText="1"/>
      <protection hidden="1"/>
    </xf>
    <xf numFmtId="0" fontId="23" fillId="0" borderId="4" xfId="1" applyFont="1" applyBorder="1" applyAlignment="1" applyProtection="1">
      <alignment horizontal="left" vertical="center" wrapText="1"/>
      <protection hidden="1"/>
    </xf>
    <xf numFmtId="0" fontId="24" fillId="0" borderId="36" xfId="0" applyFont="1" applyBorder="1" applyAlignment="1">
      <alignment horizontal="left" vertical="center" wrapText="1"/>
    </xf>
    <xf numFmtId="0" fontId="28" fillId="0" borderId="43" xfId="0" applyFont="1" applyBorder="1" applyAlignment="1">
      <alignment horizontal="left" vertical="center" wrapText="1"/>
    </xf>
    <xf numFmtId="0" fontId="28" fillId="0" borderId="44" xfId="0" applyFont="1" applyBorder="1" applyAlignment="1">
      <alignment horizontal="left" vertical="center" wrapText="1"/>
    </xf>
    <xf numFmtId="0" fontId="28" fillId="0" borderId="45" xfId="0" applyFont="1" applyBorder="1" applyAlignment="1">
      <alignment horizontal="left" vertical="center" wrapText="1"/>
    </xf>
    <xf numFmtId="0" fontId="28" fillId="0" borderId="37" xfId="0" applyFont="1" applyBorder="1" applyAlignment="1">
      <alignment horizontal="left" vertical="center" wrapText="1"/>
    </xf>
    <xf numFmtId="0" fontId="28" fillId="0" borderId="0" xfId="0" applyFont="1" applyAlignment="1">
      <alignment horizontal="left" vertical="center" wrapText="1"/>
    </xf>
    <xf numFmtId="0" fontId="28" fillId="0" borderId="36" xfId="0" applyFont="1" applyBorder="1" applyAlignment="1">
      <alignment horizontal="left" vertical="center" wrapText="1"/>
    </xf>
    <xf numFmtId="0" fontId="18" fillId="0" borderId="3" xfId="0" applyFont="1" applyBorder="1" applyAlignment="1" applyProtection="1">
      <alignment wrapText="1"/>
      <protection hidden="1"/>
    </xf>
    <xf numFmtId="0" fontId="13" fillId="0" borderId="17" xfId="1" applyFont="1" applyBorder="1" applyAlignment="1" applyProtection="1">
      <alignment horizontal="left" vertical="center" wrapText="1"/>
      <protection hidden="1"/>
    </xf>
    <xf numFmtId="0" fontId="18" fillId="0" borderId="1" xfId="0" applyFont="1" applyBorder="1" applyProtection="1">
      <protection hidden="1"/>
    </xf>
    <xf numFmtId="0" fontId="18" fillId="0" borderId="2" xfId="0" applyFont="1" applyBorder="1" applyProtection="1">
      <protection hidden="1"/>
    </xf>
    <xf numFmtId="0" fontId="21" fillId="3" borderId="33" xfId="1" applyFont="1" applyFill="1" applyBorder="1" applyAlignment="1" applyProtection="1">
      <alignment horizontal="center" vertical="center" wrapText="1"/>
      <protection hidden="1"/>
    </xf>
    <xf numFmtId="0" fontId="21" fillId="3" borderId="34" xfId="1" applyFont="1" applyFill="1" applyBorder="1" applyAlignment="1" applyProtection="1">
      <alignment horizontal="center" vertical="center" wrapText="1"/>
      <protection hidden="1"/>
    </xf>
    <xf numFmtId="0" fontId="21" fillId="3" borderId="35" xfId="1" applyFont="1" applyFill="1" applyBorder="1" applyAlignment="1" applyProtection="1">
      <alignment horizontal="center" vertical="center" wrapText="1"/>
      <protection hidden="1"/>
    </xf>
    <xf numFmtId="0" fontId="21" fillId="3" borderId="27" xfId="1" applyFont="1" applyFill="1" applyBorder="1" applyAlignment="1" applyProtection="1">
      <alignment horizontal="center" vertical="center" wrapText="1"/>
      <protection hidden="1"/>
    </xf>
    <xf numFmtId="0" fontId="21" fillId="3" borderId="28" xfId="1" applyFont="1" applyFill="1" applyBorder="1" applyAlignment="1" applyProtection="1">
      <alignment horizontal="center" vertical="center" wrapText="1"/>
      <protection hidden="1"/>
    </xf>
    <xf numFmtId="0" fontId="21" fillId="3" borderId="29" xfId="1" applyFont="1" applyFill="1" applyBorder="1" applyAlignment="1" applyProtection="1">
      <alignment horizontal="center" vertical="center" wrapText="1"/>
      <protection hidden="1"/>
    </xf>
    <xf numFmtId="0" fontId="18" fillId="0" borderId="30" xfId="0" applyFont="1" applyBorder="1" applyAlignment="1" applyProtection="1">
      <alignment horizontal="center" vertical="center" wrapText="1"/>
      <protection hidden="1"/>
    </xf>
    <xf numFmtId="0" fontId="18" fillId="0" borderId="31" xfId="0" applyFont="1" applyBorder="1" applyAlignment="1" applyProtection="1">
      <alignment horizontal="center" vertical="center" wrapText="1"/>
      <protection hidden="1"/>
    </xf>
    <xf numFmtId="0" fontId="18" fillId="0" borderId="32" xfId="0" applyFont="1" applyBorder="1" applyAlignment="1" applyProtection="1">
      <alignment horizontal="center" vertical="center" wrapText="1"/>
      <protection hidden="1"/>
    </xf>
    <xf numFmtId="0" fontId="22" fillId="0" borderId="2" xfId="0" applyFont="1" applyBorder="1" applyAlignment="1" applyProtection="1">
      <alignment horizontal="left" vertical="center" wrapText="1"/>
      <protection hidden="1"/>
    </xf>
    <xf numFmtId="0" fontId="22" fillId="0" borderId="3" xfId="0" applyFont="1" applyBorder="1" applyAlignment="1" applyProtection="1">
      <alignment horizontal="left" vertical="center" wrapText="1"/>
      <protection hidden="1"/>
    </xf>
    <xf numFmtId="0" fontId="22" fillId="0" borderId="4" xfId="0" applyFont="1" applyBorder="1" applyAlignment="1" applyProtection="1">
      <alignment horizontal="left" vertical="center" wrapText="1"/>
      <protection hidden="1"/>
    </xf>
    <xf numFmtId="0" fontId="0" fillId="0" borderId="0" xfId="0" applyAlignment="1">
      <alignment horizontal="left"/>
    </xf>
    <xf numFmtId="0" fontId="13" fillId="0" borderId="33" xfId="1" applyFont="1" applyBorder="1" applyAlignment="1" applyProtection="1">
      <alignment horizontal="left" vertical="center" wrapText="1"/>
      <protection hidden="1"/>
    </xf>
    <xf numFmtId="0" fontId="18" fillId="0" borderId="34" xfId="0" applyFont="1" applyBorder="1" applyProtection="1">
      <protection hidden="1"/>
    </xf>
    <xf numFmtId="0" fontId="27" fillId="0" borderId="0" xfId="1" applyFont="1" applyAlignment="1" applyProtection="1">
      <alignment horizontal="center" wrapText="1"/>
      <protection hidden="1"/>
    </xf>
    <xf numFmtId="0" fontId="13" fillId="0" borderId="49" xfId="1" applyFont="1" applyBorder="1" applyAlignment="1" applyProtection="1">
      <alignment horizontal="left" vertical="center" wrapText="1"/>
      <protection hidden="1"/>
    </xf>
    <xf numFmtId="0" fontId="18" fillId="0" borderId="50" xfId="0" applyFont="1" applyBorder="1" applyProtection="1">
      <protection hidden="1"/>
    </xf>
    <xf numFmtId="14" fontId="13" fillId="0" borderId="17" xfId="1" applyNumberFormat="1" applyFont="1" applyBorder="1" applyAlignment="1" applyProtection="1">
      <alignment horizontal="left" vertical="center" wrapText="1"/>
      <protection hidden="1"/>
    </xf>
    <xf numFmtId="14" fontId="13" fillId="0" borderId="14" xfId="1" applyNumberFormat="1" applyFont="1" applyBorder="1" applyAlignment="1" applyProtection="1">
      <alignment horizontal="left" vertical="center" wrapText="1"/>
      <protection hidden="1"/>
    </xf>
    <xf numFmtId="0" fontId="18" fillId="0" borderId="15" xfId="0" applyFont="1" applyBorder="1" applyProtection="1">
      <protection hidden="1"/>
    </xf>
    <xf numFmtId="0" fontId="18" fillId="0" borderId="22" xfId="0" applyFont="1" applyBorder="1" applyProtection="1">
      <protection hidden="1"/>
    </xf>
    <xf numFmtId="0" fontId="13" fillId="0" borderId="52" xfId="1" applyFont="1" applyBorder="1" applyAlignment="1" applyProtection="1">
      <alignment horizontal="left" vertical="center" wrapText="1"/>
      <protection hidden="1"/>
    </xf>
    <xf numFmtId="0" fontId="18" fillId="0" borderId="48" xfId="0" applyFont="1" applyBorder="1" applyProtection="1">
      <protection hidden="1"/>
    </xf>
    <xf numFmtId="0" fontId="12" fillId="0" borderId="0" xfId="1" applyFont="1" applyAlignment="1" applyProtection="1">
      <alignment horizontal="center" wrapText="1"/>
      <protection hidden="1"/>
    </xf>
    <xf numFmtId="0" fontId="12" fillId="0" borderId="38" xfId="1" applyFont="1" applyBorder="1" applyAlignment="1" applyProtection="1">
      <alignment horizontal="center" vertical="center"/>
      <protection hidden="1"/>
    </xf>
    <xf numFmtId="0" fontId="13" fillId="0" borderId="48" xfId="1" applyFont="1" applyBorder="1" applyAlignment="1" applyProtection="1">
      <alignment horizontal="left" vertical="center" wrapText="1"/>
      <protection hidden="1"/>
    </xf>
    <xf numFmtId="3" fontId="19" fillId="5" borderId="53" xfId="1" applyNumberFormat="1" applyFont="1" applyFill="1" applyBorder="1" applyAlignment="1" applyProtection="1">
      <alignment horizontal="center" vertical="center"/>
      <protection locked="0" hidden="1"/>
    </xf>
    <xf numFmtId="0" fontId="13" fillId="0" borderId="54" xfId="1" applyFont="1" applyBorder="1" applyAlignment="1" applyProtection="1">
      <alignment horizontal="left" vertical="center" wrapText="1"/>
      <protection hidden="1"/>
    </xf>
    <xf numFmtId="0" fontId="18" fillId="0" borderId="55" xfId="0" applyFont="1" applyBorder="1" applyProtection="1">
      <protection hidden="1"/>
    </xf>
    <xf numFmtId="10" fontId="19" fillId="5" borderId="53" xfId="1" applyNumberFormat="1" applyFont="1" applyFill="1" applyBorder="1" applyAlignment="1" applyProtection="1">
      <alignment horizontal="center" vertical="center"/>
      <protection locked="0" hidden="1"/>
    </xf>
  </cellXfs>
  <cellStyles count="4">
    <cellStyle name="Гіперпосилання" xfId="3" builtinId="8"/>
    <cellStyle name="Звичайний" xfId="0" builtinId="0"/>
    <cellStyle name="Обычный 2" xfId="1" xr:uid="{00000000-0005-0000-0000-000001000000}"/>
    <cellStyle name="Процентный 2" xfId="2" xr:uid="{00000000-0005-0000-0000-000002000000}"/>
  </cellStyles>
  <dxfs count="2">
    <dxf>
      <font>
        <color theme="0"/>
      </font>
    </dxf>
    <dxf>
      <font>
        <color theme="3"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306564</xdr:colOff>
      <xdr:row>0</xdr:row>
      <xdr:rowOff>28575</xdr:rowOff>
    </xdr:from>
    <xdr:to>
      <xdr:col>23</xdr:col>
      <xdr:colOff>840011</xdr:colOff>
      <xdr:row>5</xdr:row>
      <xdr:rowOff>71360</xdr:rowOff>
    </xdr:to>
    <xdr:pic>
      <xdr:nvPicPr>
        <xdr:cNvPr id="2" name="Рисунок 1">
          <a:extLst>
            <a:ext uri="{FF2B5EF4-FFF2-40B4-BE49-F238E27FC236}">
              <a16:creationId xmlns:a16="http://schemas.microsoft.com/office/drawing/2014/main" id="{9EBBA78A-B723-40ED-B47C-B46C3508B0A4}"/>
            </a:ext>
          </a:extLst>
        </xdr:cNvPr>
        <xdr:cNvPicPr>
          <a:picLocks noChangeAspect="1"/>
        </xdr:cNvPicPr>
      </xdr:nvPicPr>
      <xdr:blipFill>
        <a:blip xmlns:r="http://schemas.openxmlformats.org/officeDocument/2006/relationships" r:embed="rId1"/>
        <a:stretch>
          <a:fillRect/>
        </a:stretch>
      </xdr:blipFill>
      <xdr:spPr>
        <a:xfrm>
          <a:off x="19366089" y="28575"/>
          <a:ext cx="3276647" cy="227057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zakon.rada.gov.ua/rada/show/v0117282-02" TargetMode="External"/><Relationship Id="rId2" Type="http://schemas.openxmlformats.org/officeDocument/2006/relationships/hyperlink" Target="https://zakon.rada.gov.ua/laws/show/963-2000-%D0%BF" TargetMode="External"/><Relationship Id="rId1" Type="http://schemas.openxmlformats.org/officeDocument/2006/relationships/hyperlink" Target="https://zakon.rada.gov.ua/laws/show/848-19"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Аркуш2"/>
  <dimension ref="A1:AN379"/>
  <sheetViews>
    <sheetView showGridLines="0" tabSelected="1" view="pageBreakPreview" topLeftCell="G3" zoomScaleNormal="100" zoomScaleSheetLayoutView="100" workbookViewId="0">
      <selection activeCell="N6" sqref="N6"/>
    </sheetView>
  </sheetViews>
  <sheetFormatPr defaultColWidth="9.1328125" defaultRowHeight="13.15" outlineLevelCol="1" x14ac:dyDescent="0.4"/>
  <cols>
    <col min="1" max="1" width="8.86328125" style="1" customWidth="1"/>
    <col min="2" max="2" width="21.73046875" style="1" customWidth="1"/>
    <col min="3" max="3" width="10.3984375" style="1" customWidth="1"/>
    <col min="4" max="4" width="15.3984375" style="1" customWidth="1"/>
    <col min="5" max="5" width="24.73046875" style="1" customWidth="1"/>
    <col min="6" max="6" width="18.1328125" style="1" customWidth="1"/>
    <col min="7" max="7" width="19.59765625" style="1" customWidth="1"/>
    <col min="8" max="8" width="20" style="1" customWidth="1"/>
    <col min="9" max="9" width="15" style="1" customWidth="1"/>
    <col min="10" max="10" width="11.1328125" style="1" customWidth="1"/>
    <col min="11" max="11" width="9.86328125" style="1" customWidth="1"/>
    <col min="12" max="12" width="12.59765625" style="1" bestFit="1" customWidth="1"/>
    <col min="13" max="13" width="14.1328125" style="1" customWidth="1"/>
    <col min="14" max="15" width="11.73046875" style="1" customWidth="1"/>
    <col min="16" max="17" width="10.73046875" style="1" customWidth="1"/>
    <col min="18" max="18" width="13.1328125" style="1" customWidth="1"/>
    <col min="19" max="19" width="21.59765625" style="1" customWidth="1"/>
    <col min="20" max="20" width="15.1328125" style="1" customWidth="1"/>
    <col min="21" max="23" width="13.73046875" style="1" customWidth="1"/>
    <col min="24" max="24" width="26.73046875" style="1" customWidth="1"/>
    <col min="25" max="25" width="21.3984375" style="1" hidden="1" customWidth="1" outlineLevel="1"/>
    <col min="26" max="26" width="33.1328125" style="42" hidden="1" customWidth="1" outlineLevel="1"/>
    <col min="27" max="27" width="10.86328125" style="81" hidden="1" customWidth="1" outlineLevel="1"/>
    <col min="28" max="28" width="15.86328125" style="81" hidden="1" customWidth="1" outlineLevel="1"/>
    <col min="29" max="29" width="17.1328125" style="1" hidden="1" customWidth="1" outlineLevel="1"/>
    <col min="30" max="30" width="9.1328125" style="1" customWidth="1" collapsed="1"/>
    <col min="31" max="31" width="9.1328125" style="1" customWidth="1"/>
    <col min="32" max="32" width="27" style="1" customWidth="1"/>
    <col min="33" max="16384" width="9.1328125" style="1"/>
  </cols>
  <sheetData>
    <row r="1" spans="1:29" ht="48.75" customHeight="1" x14ac:dyDescent="0.4">
      <c r="A1" s="2"/>
      <c r="B1" s="74" t="s">
        <v>54</v>
      </c>
      <c r="C1" s="73"/>
      <c r="D1" s="73"/>
      <c r="E1" s="73"/>
      <c r="F1" s="73"/>
      <c r="G1" s="3"/>
      <c r="H1" s="3"/>
      <c r="I1" s="3"/>
      <c r="J1" s="3"/>
      <c r="K1" s="3"/>
      <c r="L1" s="3"/>
      <c r="M1" s="3"/>
      <c r="N1" s="2"/>
      <c r="O1" s="43"/>
      <c r="P1" s="43"/>
      <c r="Q1" s="43"/>
      <c r="R1" s="43"/>
      <c r="S1" s="2"/>
      <c r="T1" s="2"/>
      <c r="U1" s="2"/>
      <c r="V1" s="2"/>
      <c r="W1" s="2"/>
      <c r="X1" s="2"/>
      <c r="Y1" s="2"/>
      <c r="Z1" s="2"/>
      <c r="AA1" s="78"/>
      <c r="AB1" s="78"/>
      <c r="AC1" s="2"/>
    </row>
    <row r="2" spans="1:29" ht="51" customHeight="1" thickBot="1" x14ac:dyDescent="0.8">
      <c r="B2" s="199"/>
      <c r="C2" s="199"/>
      <c r="D2" s="199"/>
      <c r="E2" s="199"/>
      <c r="F2" s="199"/>
      <c r="G2" s="198" t="s">
        <v>62</v>
      </c>
      <c r="H2" s="198"/>
      <c r="I2" s="198"/>
      <c r="J2" s="198"/>
      <c r="K2" s="198"/>
      <c r="L2" s="198"/>
      <c r="M2" s="198"/>
      <c r="N2" s="2"/>
      <c r="O2" s="189"/>
      <c r="P2" s="189"/>
      <c r="Q2" s="189"/>
      <c r="R2" s="189"/>
      <c r="S2" s="189"/>
      <c r="T2" s="189"/>
      <c r="U2" s="189"/>
      <c r="V2" s="189"/>
      <c r="X2" s="2"/>
      <c r="Y2" s="2"/>
      <c r="Z2" s="2"/>
      <c r="AA2" s="78"/>
      <c r="AB2" s="78"/>
      <c r="AC2" s="2"/>
    </row>
    <row r="3" spans="1:29" ht="18.75" customHeight="1" x14ac:dyDescent="0.55000000000000004">
      <c r="A3" s="66"/>
      <c r="B3" s="193" t="s">
        <v>53</v>
      </c>
      <c r="C3" s="194"/>
      <c r="D3" s="194"/>
      <c r="E3" s="195"/>
      <c r="F3" s="55" t="s">
        <v>69</v>
      </c>
      <c r="G3" s="40"/>
      <c r="H3" s="190" t="s">
        <v>65</v>
      </c>
      <c r="I3" s="191"/>
      <c r="J3" s="191"/>
      <c r="K3" s="191"/>
      <c r="L3" s="84">
        <v>10000</v>
      </c>
      <c r="P3" s="156"/>
      <c r="Q3" s="156"/>
      <c r="R3" s="156"/>
      <c r="S3" s="76"/>
      <c r="T3" s="76"/>
      <c r="U3" s="75"/>
      <c r="V3" s="75"/>
      <c r="X3" s="2"/>
      <c r="Y3" s="2"/>
      <c r="Z3" s="2"/>
      <c r="AA3" s="78"/>
      <c r="AB3" s="78"/>
      <c r="AC3" s="2"/>
    </row>
    <row r="4" spans="1:29" ht="18.75" customHeight="1" x14ac:dyDescent="0.55000000000000004">
      <c r="A4" s="66"/>
      <c r="B4" s="192" t="s">
        <v>4</v>
      </c>
      <c r="C4" s="172"/>
      <c r="D4" s="172"/>
      <c r="E4" s="173"/>
      <c r="F4" s="56">
        <v>45558</v>
      </c>
      <c r="G4" s="40"/>
      <c r="H4" s="196" t="s">
        <v>66</v>
      </c>
      <c r="I4" s="200"/>
      <c r="J4" s="200"/>
      <c r="K4" s="200"/>
      <c r="L4" s="201">
        <v>5000</v>
      </c>
      <c r="O4" s="75"/>
      <c r="P4" s="75"/>
      <c r="Q4" s="75"/>
      <c r="R4" s="75"/>
      <c r="S4" s="75"/>
      <c r="T4" s="75"/>
      <c r="U4" s="75"/>
      <c r="V4" s="75"/>
      <c r="X4" s="2"/>
      <c r="Y4" s="2"/>
      <c r="Z4" s="2"/>
      <c r="AA4" s="78"/>
      <c r="AB4" s="78"/>
      <c r="AC4" s="2"/>
    </row>
    <row r="5" spans="1:29" ht="38.25" customHeight="1" x14ac:dyDescent="0.55000000000000004">
      <c r="A5" s="66"/>
      <c r="B5" s="192" t="s">
        <v>25</v>
      </c>
      <c r="C5" s="172"/>
      <c r="D5" s="172"/>
      <c r="E5" s="173"/>
      <c r="F5" s="57">
        <v>100</v>
      </c>
      <c r="G5" s="39"/>
      <c r="H5" s="196"/>
      <c r="I5" s="200"/>
      <c r="J5" s="200"/>
      <c r="K5" s="200"/>
      <c r="L5" s="201"/>
      <c r="N5" s="2"/>
      <c r="O5" s="75"/>
      <c r="P5" s="75"/>
      <c r="Q5" s="75"/>
      <c r="R5" s="75"/>
      <c r="S5" s="75"/>
      <c r="T5" s="75"/>
      <c r="U5" s="75"/>
      <c r="V5" s="75"/>
      <c r="X5" s="2"/>
      <c r="Y5" s="2"/>
      <c r="Z5" s="2"/>
      <c r="AA5" s="78"/>
      <c r="AB5" s="78"/>
      <c r="AC5" s="2"/>
    </row>
    <row r="6" spans="1:29" ht="19.5" customHeight="1" x14ac:dyDescent="0.55000000000000004">
      <c r="A6" s="66"/>
      <c r="B6" s="192" t="s">
        <v>40</v>
      </c>
      <c r="C6" s="172"/>
      <c r="D6" s="172"/>
      <c r="E6" s="173"/>
      <c r="F6" s="57">
        <v>2500000</v>
      </c>
      <c r="G6" s="52"/>
      <c r="H6" s="196" t="s">
        <v>63</v>
      </c>
      <c r="I6" s="197"/>
      <c r="J6" s="197"/>
      <c r="K6" s="197"/>
      <c r="L6" s="204">
        <v>1.2500000000000001E-2</v>
      </c>
      <c r="N6" s="2"/>
      <c r="O6" s="75"/>
      <c r="P6" s="75"/>
      <c r="Q6" s="75"/>
      <c r="R6" s="75"/>
      <c r="S6" s="75"/>
      <c r="T6" s="75"/>
      <c r="U6" s="75"/>
      <c r="V6" s="75"/>
      <c r="X6" s="2"/>
      <c r="Y6" s="2"/>
      <c r="Z6" s="2"/>
      <c r="AA6" s="78"/>
      <c r="AB6" s="78"/>
      <c r="AC6" s="2"/>
    </row>
    <row r="7" spans="1:29" ht="44.25" customHeight="1" x14ac:dyDescent="0.55000000000000004">
      <c r="A7" s="66"/>
      <c r="B7" s="192" t="s">
        <v>50</v>
      </c>
      <c r="C7" s="172"/>
      <c r="D7" s="172"/>
      <c r="E7" s="173"/>
      <c r="F7" s="58">
        <v>0.2</v>
      </c>
      <c r="G7" s="53"/>
      <c r="H7" s="196" t="s">
        <v>57</v>
      </c>
      <c r="I7" s="197"/>
      <c r="J7" s="197"/>
      <c r="K7" s="197"/>
      <c r="L7" s="85">
        <v>0.01</v>
      </c>
      <c r="N7" s="2"/>
      <c r="O7" s="75"/>
      <c r="P7" s="75"/>
      <c r="Q7" s="75"/>
      <c r="R7" s="75"/>
      <c r="S7" s="75"/>
      <c r="T7" s="75"/>
      <c r="U7" s="75"/>
      <c r="V7" s="75"/>
      <c r="X7" s="2"/>
      <c r="Y7" s="2"/>
      <c r="Z7" s="2"/>
      <c r="AA7" s="78"/>
      <c r="AB7" s="78"/>
      <c r="AC7" s="2"/>
    </row>
    <row r="8" spans="1:29" ht="18.399999999999999" thickBot="1" x14ac:dyDescent="0.6">
      <c r="A8" s="66"/>
      <c r="B8" s="192" t="s">
        <v>38</v>
      </c>
      <c r="C8" s="172"/>
      <c r="D8" s="172"/>
      <c r="E8" s="173"/>
      <c r="F8" s="59">
        <f>F6*F7</f>
        <v>500000</v>
      </c>
      <c r="G8" s="54"/>
      <c r="H8" s="202" t="s">
        <v>59</v>
      </c>
      <c r="I8" s="203"/>
      <c r="J8" s="203"/>
      <c r="K8" s="203"/>
      <c r="L8" s="87" t="s">
        <v>60</v>
      </c>
      <c r="N8" s="2"/>
      <c r="O8" s="75"/>
      <c r="P8" s="75"/>
      <c r="Q8" s="75"/>
      <c r="R8" s="75"/>
      <c r="S8" s="75"/>
      <c r="T8" s="75"/>
      <c r="U8" s="75"/>
      <c r="V8" s="75"/>
      <c r="X8" s="2"/>
      <c r="Y8" s="2"/>
      <c r="Z8" s="2"/>
      <c r="AA8" s="78"/>
      <c r="AB8" s="78"/>
      <c r="AC8" s="2"/>
    </row>
    <row r="9" spans="1:29" ht="24.75" customHeight="1" x14ac:dyDescent="0.55000000000000004">
      <c r="A9" s="66"/>
      <c r="B9" s="171" t="s">
        <v>49</v>
      </c>
      <c r="C9" s="172"/>
      <c r="D9" s="172"/>
      <c r="E9" s="173"/>
      <c r="F9" s="60">
        <v>240</v>
      </c>
      <c r="G9" s="54"/>
      <c r="L9" s="83"/>
      <c r="N9" s="2"/>
      <c r="O9" s="89" t="s">
        <v>52</v>
      </c>
      <c r="P9" s="89"/>
      <c r="Q9" s="89"/>
      <c r="R9" s="89"/>
      <c r="S9" s="89"/>
      <c r="T9" s="89"/>
      <c r="U9" s="89"/>
      <c r="V9" s="89"/>
      <c r="X9" s="2"/>
      <c r="Y9" s="2"/>
      <c r="Z9" s="2"/>
      <c r="AA9" s="78"/>
      <c r="AB9" s="78"/>
      <c r="AC9" s="2"/>
    </row>
    <row r="10" spans="1:29" ht="18.75" customHeight="1" thickBot="1" x14ac:dyDescent="0.6">
      <c r="A10" s="66"/>
      <c r="B10" s="171" t="s">
        <v>6</v>
      </c>
      <c r="C10" s="172"/>
      <c r="D10" s="172"/>
      <c r="E10" s="173"/>
      <c r="F10" s="61">
        <f>(100%-F7)*F6</f>
        <v>2000000</v>
      </c>
      <c r="H10" s="86"/>
      <c r="I10" s="91" t="s">
        <v>51</v>
      </c>
      <c r="J10" s="91"/>
      <c r="K10" s="91"/>
      <c r="L10" s="91"/>
      <c r="M10" s="3"/>
      <c r="N10" s="2"/>
      <c r="O10" s="90"/>
      <c r="P10" s="90"/>
      <c r="Q10" s="90"/>
      <c r="R10" s="90"/>
      <c r="S10" s="90"/>
      <c r="T10" s="90"/>
      <c r="U10" s="90"/>
      <c r="V10" s="90"/>
      <c r="W10" s="2"/>
      <c r="X10" s="2"/>
      <c r="Y10" s="2"/>
      <c r="Z10" s="2"/>
      <c r="AA10" s="78"/>
      <c r="AB10" s="78"/>
      <c r="AC10" s="2"/>
    </row>
    <row r="11" spans="1:29" ht="18" x14ac:dyDescent="0.55000000000000004">
      <c r="A11" s="66"/>
      <c r="B11" s="131" t="s">
        <v>67</v>
      </c>
      <c r="C11" s="132"/>
      <c r="D11" s="132"/>
      <c r="E11" s="132"/>
      <c r="F11" s="62">
        <f>IF(F3="ТАК",3%,7%)</f>
        <v>7.0000000000000007E-2</v>
      </c>
      <c r="I11" s="156"/>
      <c r="J11" s="156"/>
      <c r="K11" s="156"/>
      <c r="L11" s="156"/>
      <c r="M11" s="3"/>
      <c r="N11" s="2"/>
      <c r="O11" s="164" t="s">
        <v>46</v>
      </c>
      <c r="P11" s="165"/>
      <c r="Q11" s="165"/>
      <c r="R11" s="165"/>
      <c r="S11" s="165"/>
      <c r="T11" s="165"/>
      <c r="U11" s="165"/>
      <c r="V11" s="166"/>
      <c r="W11" s="2"/>
      <c r="X11" s="2"/>
      <c r="Y11" s="2"/>
      <c r="Z11" s="2"/>
      <c r="AA11" s="78"/>
      <c r="AB11" s="78"/>
      <c r="AC11" s="2"/>
    </row>
    <row r="12" spans="1:29" ht="18.75" customHeight="1" x14ac:dyDescent="0.55000000000000004">
      <c r="A12" s="66"/>
      <c r="B12" s="131" t="s">
        <v>68</v>
      </c>
      <c r="C12" s="132"/>
      <c r="D12" s="132"/>
      <c r="E12" s="132"/>
      <c r="F12" s="62">
        <f>IF(F3="ТАК",6%,10%)</f>
        <v>0.1</v>
      </c>
      <c r="I12" s="76"/>
      <c r="J12" s="76"/>
      <c r="K12" s="76"/>
      <c r="L12" s="76"/>
      <c r="M12" s="3"/>
      <c r="N12" s="2"/>
      <c r="O12" s="167"/>
      <c r="P12" s="168"/>
      <c r="Q12" s="168"/>
      <c r="R12" s="168"/>
      <c r="S12" s="168"/>
      <c r="T12" s="168"/>
      <c r="U12" s="168"/>
      <c r="V12" s="169"/>
      <c r="W12" s="2"/>
      <c r="X12" s="2"/>
      <c r="Y12" s="2"/>
      <c r="Z12" s="2"/>
      <c r="AA12" s="78"/>
      <c r="AB12" s="78"/>
      <c r="AC12" s="2"/>
    </row>
    <row r="13" spans="1:29" ht="41.25" customHeight="1" x14ac:dyDescent="0.55000000000000004">
      <c r="A13" s="66"/>
      <c r="B13" s="131" t="s">
        <v>64</v>
      </c>
      <c r="C13" s="170"/>
      <c r="D13" s="170"/>
      <c r="E13" s="170"/>
      <c r="F13" s="72">
        <v>0.01</v>
      </c>
      <c r="N13" s="2"/>
      <c r="O13" s="167"/>
      <c r="P13" s="168"/>
      <c r="Q13" s="168"/>
      <c r="R13" s="168"/>
      <c r="S13" s="168"/>
      <c r="T13" s="168"/>
      <c r="U13" s="168"/>
      <c r="V13" s="169"/>
      <c r="W13" s="2"/>
      <c r="X13" s="2"/>
      <c r="Y13" s="2"/>
      <c r="Z13" s="2"/>
      <c r="AA13" s="78"/>
      <c r="AB13" s="78"/>
      <c r="AC13" s="2"/>
    </row>
    <row r="14" spans="1:29" ht="19.5" customHeight="1" thickBot="1" x14ac:dyDescent="0.6">
      <c r="A14" s="66"/>
      <c r="B14" s="187" t="s">
        <v>24</v>
      </c>
      <c r="C14" s="188"/>
      <c r="D14" s="188"/>
      <c r="E14" s="188"/>
      <c r="F14" s="82">
        <v>250</v>
      </c>
      <c r="H14" s="102"/>
      <c r="I14" s="102"/>
      <c r="J14" s="102"/>
      <c r="K14" s="102"/>
      <c r="L14" s="102"/>
      <c r="M14" s="102"/>
      <c r="N14" s="163"/>
      <c r="O14" s="167"/>
      <c r="P14" s="168"/>
      <c r="Q14" s="168"/>
      <c r="R14" s="168"/>
      <c r="S14" s="168"/>
      <c r="T14" s="168"/>
      <c r="U14" s="168"/>
      <c r="V14" s="169"/>
      <c r="W14" s="2"/>
      <c r="X14" s="2"/>
      <c r="Y14" s="2"/>
      <c r="Z14" s="2"/>
      <c r="AA14" s="78"/>
      <c r="AB14" s="78"/>
      <c r="AC14" s="2"/>
    </row>
    <row r="15" spans="1:29" ht="22.5" customHeight="1" thickBot="1" x14ac:dyDescent="0.6">
      <c r="A15" s="66"/>
      <c r="B15" s="63"/>
      <c r="C15" s="64"/>
      <c r="D15" s="64"/>
      <c r="E15" s="64"/>
      <c r="F15" s="65"/>
      <c r="H15" s="102"/>
      <c r="I15" s="102"/>
      <c r="J15" s="102"/>
      <c r="K15" s="102"/>
      <c r="L15" s="102"/>
      <c r="M15" s="102"/>
      <c r="N15" s="163"/>
      <c r="O15" s="167"/>
      <c r="P15" s="168"/>
      <c r="Q15" s="168"/>
      <c r="R15" s="168"/>
      <c r="S15" s="168"/>
      <c r="T15" s="168"/>
      <c r="U15" s="168"/>
      <c r="V15" s="169"/>
      <c r="X15" s="2"/>
      <c r="Y15" s="2"/>
      <c r="Z15" s="2"/>
      <c r="AA15" s="78"/>
      <c r="AB15" s="78"/>
      <c r="AC15" s="2"/>
    </row>
    <row r="16" spans="1:29" ht="23.25" customHeight="1" x14ac:dyDescent="0.4">
      <c r="B16" s="177" t="s">
        <v>47</v>
      </c>
      <c r="C16" s="178"/>
      <c r="D16" s="178"/>
      <c r="E16" s="179"/>
      <c r="F16" s="67">
        <f>MAX(D38:D277)</f>
        <v>20377.546300833332</v>
      </c>
      <c r="H16" s="102"/>
      <c r="I16" s="102"/>
      <c r="J16" s="102"/>
      <c r="K16" s="102"/>
      <c r="L16" s="102"/>
      <c r="M16" s="102"/>
      <c r="N16" s="163"/>
      <c r="O16" s="167"/>
      <c r="P16" s="168"/>
      <c r="Q16" s="168"/>
      <c r="R16" s="168"/>
      <c r="S16" s="168"/>
      <c r="T16" s="168"/>
      <c r="U16" s="168"/>
      <c r="V16" s="169"/>
      <c r="X16" s="2"/>
      <c r="Y16" s="2"/>
      <c r="Z16" s="2"/>
      <c r="AA16" s="78"/>
      <c r="AB16" s="78"/>
      <c r="AC16" s="2"/>
    </row>
    <row r="17" spans="1:39" ht="15" customHeight="1" x14ac:dyDescent="0.4">
      <c r="B17" s="157" t="s">
        <v>7</v>
      </c>
      <c r="C17" s="158"/>
      <c r="D17" s="158"/>
      <c r="E17" s="159"/>
      <c r="F17" s="68">
        <f>$W$36-F10</f>
        <v>2264962.964244077</v>
      </c>
      <c r="H17" s="102"/>
      <c r="I17" s="102"/>
      <c r="J17" s="102"/>
      <c r="K17" s="102"/>
      <c r="L17" s="102"/>
      <c r="M17" s="102"/>
      <c r="N17" s="163"/>
      <c r="O17" s="167"/>
      <c r="P17" s="168"/>
      <c r="Q17" s="168"/>
      <c r="R17" s="168"/>
      <c r="S17" s="168"/>
      <c r="T17" s="168"/>
      <c r="U17" s="168"/>
      <c r="V17" s="169"/>
      <c r="X17" s="2"/>
      <c r="Y17" s="2"/>
      <c r="Z17" s="2"/>
      <c r="AA17" s="78"/>
      <c r="AB17" s="78"/>
      <c r="AC17" s="2"/>
    </row>
    <row r="18" spans="1:39" ht="18" x14ac:dyDescent="0.4">
      <c r="B18" s="180" t="s">
        <v>2</v>
      </c>
      <c r="C18" s="183" t="s">
        <v>3</v>
      </c>
      <c r="D18" s="184"/>
      <c r="E18" s="185"/>
      <c r="F18" s="69">
        <f>L36+N36+P36+R37+Q36+T36+S36</f>
        <v>91500</v>
      </c>
      <c r="H18" s="102"/>
      <c r="I18" s="102"/>
      <c r="J18" s="102"/>
      <c r="K18" s="102"/>
      <c r="L18" s="102"/>
      <c r="M18" s="102"/>
      <c r="N18" s="163"/>
      <c r="O18" s="136"/>
      <c r="P18" s="137"/>
      <c r="Q18" s="137"/>
      <c r="R18" s="137"/>
      <c r="S18" s="137"/>
      <c r="T18" s="137"/>
      <c r="U18" s="137"/>
      <c r="V18" s="138"/>
      <c r="X18" s="2"/>
      <c r="Y18" s="2"/>
      <c r="Z18" s="2"/>
      <c r="AA18" s="78"/>
      <c r="AB18" s="78"/>
      <c r="AC18" s="2"/>
    </row>
    <row r="19" spans="1:39" ht="18.75" customHeight="1" x14ac:dyDescent="0.4">
      <c r="B19" s="181"/>
      <c r="C19" s="160" t="s">
        <v>8</v>
      </c>
      <c r="D19" s="161"/>
      <c r="E19" s="162"/>
      <c r="F19" s="70">
        <f>F36</f>
        <v>1579712.9675774169</v>
      </c>
      <c r="H19" s="102"/>
      <c r="I19" s="102"/>
      <c r="J19" s="102"/>
      <c r="K19" s="102"/>
      <c r="L19" s="102"/>
      <c r="M19" s="102"/>
      <c r="N19" s="163"/>
      <c r="O19" s="133" t="s">
        <v>28</v>
      </c>
      <c r="P19" s="134"/>
      <c r="Q19" s="134"/>
      <c r="R19" s="134"/>
      <c r="S19" s="134"/>
      <c r="T19" s="134"/>
      <c r="U19" s="134"/>
      <c r="V19" s="135"/>
      <c r="X19" s="2"/>
      <c r="Y19" s="2"/>
      <c r="Z19" s="2"/>
      <c r="AA19" s="78"/>
      <c r="AB19" s="78"/>
      <c r="AC19" s="2"/>
    </row>
    <row r="20" spans="1:39" ht="36.75" customHeight="1" x14ac:dyDescent="0.4">
      <c r="B20" s="182"/>
      <c r="C20" s="160" t="s">
        <v>5</v>
      </c>
      <c r="D20" s="161"/>
      <c r="E20" s="162"/>
      <c r="F20" s="70">
        <f>R36-R37</f>
        <v>593750</v>
      </c>
      <c r="H20" s="102"/>
      <c r="I20" s="102"/>
      <c r="J20" s="102"/>
      <c r="K20" s="102"/>
      <c r="L20" s="102"/>
      <c r="M20" s="102"/>
      <c r="N20" s="102"/>
      <c r="O20" s="136"/>
      <c r="P20" s="137"/>
      <c r="Q20" s="137"/>
      <c r="R20" s="137"/>
      <c r="S20" s="137"/>
      <c r="T20" s="137"/>
      <c r="U20" s="137"/>
      <c r="V20" s="138"/>
      <c r="X20" s="2"/>
      <c r="Y20" s="2"/>
      <c r="Z20" s="2"/>
      <c r="AA20" s="78"/>
      <c r="AB20" s="78"/>
      <c r="AC20" s="2"/>
    </row>
    <row r="21" spans="1:39" ht="18" customHeight="1" thickBot="1" x14ac:dyDescent="0.45">
      <c r="A21" s="49"/>
      <c r="B21" s="174" t="s">
        <v>55</v>
      </c>
      <c r="C21" s="175"/>
      <c r="D21" s="175"/>
      <c r="E21" s="176"/>
      <c r="F21" s="71">
        <f ca="1">XIRR(OFFSET($AA$37,0,0,$F$9+1,1),OFFSET($AC$37,0,0,$F$9+1,1),0)</f>
        <v>0.10936186035156252</v>
      </c>
      <c r="H21" s="102"/>
      <c r="I21" s="102"/>
      <c r="J21" s="102"/>
      <c r="K21" s="102"/>
      <c r="L21" s="102"/>
      <c r="M21" s="102"/>
      <c r="N21" s="102"/>
      <c r="O21" s="128" t="s">
        <v>29</v>
      </c>
      <c r="P21" s="129"/>
      <c r="Q21" s="129"/>
      <c r="R21" s="129"/>
      <c r="S21" s="129"/>
      <c r="T21" s="129"/>
      <c r="U21" s="129"/>
      <c r="V21" s="130"/>
      <c r="X21" s="2"/>
      <c r="Y21" s="2"/>
      <c r="Z21" s="2"/>
      <c r="AA21" s="78"/>
      <c r="AB21" s="78"/>
      <c r="AC21" s="2"/>
    </row>
    <row r="22" spans="1:39" ht="15" customHeight="1" thickBot="1" x14ac:dyDescent="0.5">
      <c r="B22" s="186"/>
      <c r="C22" s="186"/>
      <c r="D22" s="186"/>
      <c r="E22" s="186"/>
      <c r="F22" s="38"/>
      <c r="H22" s="102"/>
      <c r="I22" s="102"/>
      <c r="J22" s="102"/>
      <c r="K22" s="102"/>
      <c r="L22" s="102"/>
      <c r="M22" s="102"/>
      <c r="N22" s="102"/>
      <c r="O22" s="122" t="s">
        <v>30</v>
      </c>
      <c r="P22" s="123"/>
      <c r="Q22" s="123"/>
      <c r="R22" s="123"/>
      <c r="S22" s="123"/>
      <c r="T22" s="123"/>
      <c r="U22" s="123"/>
      <c r="V22" s="124"/>
      <c r="X22" s="2"/>
      <c r="Y22" s="2"/>
      <c r="Z22" s="2"/>
      <c r="AA22" s="78"/>
      <c r="AB22" s="78"/>
      <c r="AC22" s="2"/>
    </row>
    <row r="23" spans="1:39" ht="22.5" customHeight="1" x14ac:dyDescent="0.4">
      <c r="B23" s="177" t="s">
        <v>48</v>
      </c>
      <c r="C23" s="178"/>
      <c r="D23" s="178"/>
      <c r="E23" s="179"/>
      <c r="F23" s="67">
        <f>MAX(E38:E277)</f>
        <v>13495.138890833334</v>
      </c>
      <c r="H23" s="103"/>
      <c r="I23" s="103"/>
      <c r="J23" s="103"/>
      <c r="K23" s="103"/>
      <c r="L23" s="103"/>
      <c r="M23" s="103"/>
      <c r="N23" s="103"/>
      <c r="O23" s="125"/>
      <c r="P23" s="126"/>
      <c r="Q23" s="126"/>
      <c r="R23" s="126"/>
      <c r="S23" s="126"/>
      <c r="T23" s="126"/>
      <c r="U23" s="126"/>
      <c r="V23" s="127"/>
      <c r="W23" s="2"/>
      <c r="X23" s="2"/>
      <c r="Y23" s="2"/>
      <c r="Z23" s="2"/>
      <c r="AA23" s="78"/>
      <c r="AB23" s="78"/>
      <c r="AC23" s="2"/>
    </row>
    <row r="24" spans="1:39" ht="15" customHeight="1" x14ac:dyDescent="0.4">
      <c r="B24" s="157" t="s">
        <v>7</v>
      </c>
      <c r="C24" s="158"/>
      <c r="D24" s="158"/>
      <c r="E24" s="159"/>
      <c r="F24" s="68">
        <f>$X$36-F10</f>
        <v>1449655.5552544445</v>
      </c>
      <c r="H24" s="103"/>
      <c r="I24" s="103"/>
      <c r="J24" s="103"/>
      <c r="K24" s="103"/>
      <c r="L24" s="103"/>
      <c r="M24" s="103"/>
      <c r="N24" s="103"/>
      <c r="O24" s="116" t="s">
        <v>32</v>
      </c>
      <c r="P24" s="117"/>
      <c r="Q24" s="117"/>
      <c r="R24" s="117"/>
      <c r="S24" s="117"/>
      <c r="T24" s="117"/>
      <c r="U24" s="117"/>
      <c r="V24" s="118"/>
      <c r="W24" s="2"/>
      <c r="X24" s="2"/>
      <c r="Y24" s="2"/>
      <c r="Z24" s="2"/>
      <c r="AA24" s="78"/>
      <c r="AB24" s="78"/>
      <c r="AC24" s="2"/>
    </row>
    <row r="25" spans="1:39" ht="18" x14ac:dyDescent="0.4">
      <c r="B25" s="180" t="s">
        <v>2</v>
      </c>
      <c r="C25" s="183" t="s">
        <v>3</v>
      </c>
      <c r="D25" s="184"/>
      <c r="E25" s="185"/>
      <c r="F25" s="69">
        <f>L36+N36+P36+R37+Q36+T36+S36</f>
        <v>91500</v>
      </c>
      <c r="H25" s="103"/>
      <c r="I25" s="103"/>
      <c r="J25" s="103"/>
      <c r="K25" s="103"/>
      <c r="L25" s="103"/>
      <c r="M25" s="103"/>
      <c r="N25" s="103"/>
      <c r="O25" s="119"/>
      <c r="P25" s="120"/>
      <c r="Q25" s="120"/>
      <c r="R25" s="120"/>
      <c r="S25" s="120"/>
      <c r="T25" s="120"/>
      <c r="U25" s="120"/>
      <c r="V25" s="121"/>
      <c r="W25" s="2"/>
      <c r="X25" s="2"/>
      <c r="Y25" s="2"/>
      <c r="Z25" s="2"/>
      <c r="AA25" s="78"/>
      <c r="AB25" s="78"/>
      <c r="AC25" s="2"/>
    </row>
    <row r="26" spans="1:39" ht="18.75" customHeight="1" x14ac:dyDescent="0.4">
      <c r="B26" s="181"/>
      <c r="C26" s="160" t="s">
        <v>8</v>
      </c>
      <c r="D26" s="161"/>
      <c r="E26" s="162"/>
      <c r="F26" s="70">
        <f>G36</f>
        <v>764405.55858778465</v>
      </c>
      <c r="H26" s="104"/>
      <c r="I26" s="104"/>
      <c r="J26" s="104"/>
      <c r="K26" s="104"/>
      <c r="L26" s="104"/>
      <c r="M26" s="104"/>
      <c r="N26" s="104"/>
      <c r="O26" s="105" t="s">
        <v>33</v>
      </c>
      <c r="P26" s="106"/>
      <c r="Q26" s="106"/>
      <c r="R26" s="106"/>
      <c r="S26" s="106"/>
      <c r="T26" s="106"/>
      <c r="U26" s="106"/>
      <c r="V26" s="107"/>
      <c r="W26" s="2"/>
      <c r="X26" s="2"/>
      <c r="Y26" s="2"/>
      <c r="Z26" s="2"/>
      <c r="AA26" s="78"/>
      <c r="AB26" s="78"/>
      <c r="AC26" s="2"/>
    </row>
    <row r="27" spans="1:39" ht="33.75" customHeight="1" x14ac:dyDescent="0.4">
      <c r="B27" s="182"/>
      <c r="C27" s="160" t="s">
        <v>5</v>
      </c>
      <c r="D27" s="161"/>
      <c r="E27" s="162"/>
      <c r="F27" s="70">
        <f>R36-R37</f>
        <v>593750</v>
      </c>
      <c r="H27" s="104"/>
      <c r="I27" s="104"/>
      <c r="J27" s="104"/>
      <c r="K27" s="104"/>
      <c r="L27" s="104"/>
      <c r="M27" s="104"/>
      <c r="N27" s="104"/>
      <c r="O27" s="111"/>
      <c r="P27" s="104"/>
      <c r="Q27" s="104"/>
      <c r="R27" s="104"/>
      <c r="S27" s="104"/>
      <c r="T27" s="104"/>
      <c r="U27" s="104"/>
      <c r="V27" s="112"/>
      <c r="W27" s="2"/>
      <c r="X27" s="2"/>
      <c r="Y27" s="2"/>
      <c r="Z27" s="2"/>
      <c r="AA27" s="78"/>
      <c r="AB27" s="78"/>
      <c r="AC27" s="2"/>
    </row>
    <row r="28" spans="1:39" ht="18.399999999999999" thickBot="1" x14ac:dyDescent="0.45">
      <c r="B28" s="174" t="s">
        <v>55</v>
      </c>
      <c r="C28" s="175"/>
      <c r="D28" s="175"/>
      <c r="E28" s="176"/>
      <c r="F28" s="71">
        <f ca="1">XIRR(OFFSET($AB$37,0,0,$F$9+1,1),OFFSET($AC$37,0,0,$F$9+1,1),0)</f>
        <v>6.8054760742187512E-2</v>
      </c>
      <c r="H28" s="75"/>
      <c r="I28" s="75"/>
      <c r="J28" s="75"/>
      <c r="K28" s="75"/>
      <c r="L28" s="75"/>
      <c r="M28" s="75"/>
      <c r="N28" s="75"/>
      <c r="O28" s="113"/>
      <c r="P28" s="114"/>
      <c r="Q28" s="114"/>
      <c r="R28" s="114"/>
      <c r="S28" s="114"/>
      <c r="T28" s="114"/>
      <c r="U28" s="114"/>
      <c r="V28" s="115"/>
      <c r="W28" s="2"/>
      <c r="X28" s="2"/>
      <c r="Y28" s="2"/>
      <c r="Z28" s="2"/>
      <c r="AA28" s="78"/>
      <c r="AB28" s="78"/>
      <c r="AC28" s="2"/>
    </row>
    <row r="29" spans="1:39" x14ac:dyDescent="0.4">
      <c r="M29" s="3"/>
      <c r="N29" s="2"/>
      <c r="O29" s="105" t="s">
        <v>31</v>
      </c>
      <c r="P29" s="106"/>
      <c r="Q29" s="106"/>
      <c r="R29" s="106"/>
      <c r="S29" s="106"/>
      <c r="T29" s="106"/>
      <c r="U29" s="106"/>
      <c r="V29" s="107"/>
      <c r="W29" s="2"/>
      <c r="X29" s="2"/>
      <c r="Y29" s="2"/>
      <c r="Z29" s="2"/>
      <c r="AA29" s="78"/>
      <c r="AB29" s="78"/>
      <c r="AC29" s="2"/>
    </row>
    <row r="30" spans="1:39" ht="14.65" thickBot="1" x14ac:dyDescent="0.5">
      <c r="A30"/>
      <c r="G30" s="3"/>
      <c r="H30" s="3"/>
      <c r="I30" s="3"/>
      <c r="J30" s="3"/>
      <c r="K30" s="3"/>
      <c r="L30" s="3"/>
      <c r="M30" s="3"/>
      <c r="N30" s="2"/>
      <c r="O30" s="108"/>
      <c r="P30" s="109"/>
      <c r="Q30" s="109"/>
      <c r="R30" s="109"/>
      <c r="S30" s="109"/>
      <c r="T30" s="109"/>
      <c r="U30" s="109"/>
      <c r="V30" s="110"/>
      <c r="W30" s="2"/>
      <c r="X30" s="2"/>
      <c r="Y30" s="2"/>
      <c r="Z30" s="2"/>
      <c r="AA30" s="78"/>
      <c r="AB30" s="78"/>
      <c r="AC30" s="2"/>
    </row>
    <row r="31" spans="1:39" ht="21.75" customHeight="1" x14ac:dyDescent="0.4">
      <c r="A31" s="101" t="s">
        <v>22</v>
      </c>
      <c r="B31" s="101"/>
      <c r="C31" s="101"/>
      <c r="D31" s="101"/>
      <c r="E31" s="101"/>
      <c r="F31" s="101"/>
      <c r="G31" s="101"/>
      <c r="H31" s="101"/>
      <c r="I31" s="101"/>
      <c r="J31" s="101"/>
      <c r="K31" s="101"/>
      <c r="L31" s="101"/>
      <c r="M31" s="101"/>
      <c r="N31" s="101"/>
      <c r="O31" s="101"/>
      <c r="P31" s="101"/>
      <c r="Q31" s="101"/>
      <c r="R31" s="101"/>
      <c r="S31" s="101"/>
      <c r="T31" s="101"/>
      <c r="U31" s="101"/>
      <c r="V31" s="101"/>
      <c r="W31" s="101"/>
      <c r="X31" s="101"/>
      <c r="Y31" s="2"/>
      <c r="Z31" s="44" t="s">
        <v>39</v>
      </c>
      <c r="AA31" s="79"/>
      <c r="AB31" s="79"/>
      <c r="AC31" s="2"/>
      <c r="AD31" s="2"/>
      <c r="AE31" s="2"/>
      <c r="AF31" s="2"/>
      <c r="AG31" s="2"/>
      <c r="AH31" s="2"/>
      <c r="AI31" s="2"/>
      <c r="AJ31" s="2"/>
      <c r="AK31" s="2"/>
      <c r="AL31" s="2"/>
      <c r="AM31" s="2"/>
    </row>
    <row r="32" spans="1:39" ht="15" customHeight="1" x14ac:dyDescent="0.4">
      <c r="A32" s="155" t="s">
        <v>9</v>
      </c>
      <c r="B32" s="144" t="s">
        <v>61</v>
      </c>
      <c r="C32" s="144" t="s">
        <v>10</v>
      </c>
      <c r="D32" s="143" t="s">
        <v>27</v>
      </c>
      <c r="E32" s="143" t="s">
        <v>26</v>
      </c>
      <c r="F32" s="98" t="s">
        <v>11</v>
      </c>
      <c r="G32" s="99"/>
      <c r="H32" s="99"/>
      <c r="I32" s="99"/>
      <c r="J32" s="99"/>
      <c r="K32" s="99"/>
      <c r="L32" s="99"/>
      <c r="M32" s="99"/>
      <c r="N32" s="99"/>
      <c r="O32" s="99"/>
      <c r="P32" s="99"/>
      <c r="Q32" s="99"/>
      <c r="R32" s="99"/>
      <c r="S32" s="99"/>
      <c r="T32" s="100"/>
      <c r="U32" s="140" t="s">
        <v>34</v>
      </c>
      <c r="V32" s="140" t="s">
        <v>35</v>
      </c>
      <c r="W32" s="140" t="s">
        <v>36</v>
      </c>
      <c r="X32" s="140" t="s">
        <v>37</v>
      </c>
      <c r="Y32" s="4"/>
      <c r="Z32" s="45"/>
      <c r="AA32" s="80"/>
      <c r="AB32" s="80"/>
      <c r="AC32" s="2"/>
      <c r="AD32" s="2"/>
      <c r="AE32" s="2"/>
      <c r="AF32" s="2"/>
      <c r="AG32" s="2"/>
      <c r="AH32" s="2"/>
      <c r="AI32" s="2"/>
      <c r="AJ32" s="2"/>
      <c r="AK32" s="2"/>
      <c r="AL32" s="2"/>
      <c r="AM32" s="2"/>
    </row>
    <row r="33" spans="1:40" ht="15" customHeight="1" x14ac:dyDescent="0.4">
      <c r="A33" s="155"/>
      <c r="B33" s="145"/>
      <c r="C33" s="145"/>
      <c r="D33" s="143"/>
      <c r="E33" s="143"/>
      <c r="F33" s="50">
        <v>7.0000000000000007E-2</v>
      </c>
      <c r="G33" s="51">
        <v>0.03</v>
      </c>
      <c r="H33" s="143" t="s">
        <v>42</v>
      </c>
      <c r="I33" s="143" t="s">
        <v>43</v>
      </c>
      <c r="J33" s="92" t="s">
        <v>12</v>
      </c>
      <c r="K33" s="147"/>
      <c r="L33" s="147"/>
      <c r="M33" s="147"/>
      <c r="N33" s="147"/>
      <c r="O33" s="148"/>
      <c r="P33" s="92" t="s">
        <v>13</v>
      </c>
      <c r="Q33" s="93"/>
      <c r="R33" s="93"/>
      <c r="S33" s="93"/>
      <c r="T33" s="94"/>
      <c r="U33" s="141"/>
      <c r="V33" s="141"/>
      <c r="W33" s="141"/>
      <c r="X33" s="141"/>
      <c r="Y33" s="4"/>
      <c r="Z33" s="45"/>
      <c r="AA33" s="79"/>
      <c r="AB33" s="79"/>
      <c r="AC33" s="2"/>
      <c r="AD33" s="2"/>
      <c r="AE33" s="2"/>
      <c r="AF33" s="2"/>
      <c r="AG33" s="2"/>
      <c r="AH33" s="2"/>
      <c r="AI33" s="2"/>
      <c r="AJ33" s="2"/>
      <c r="AK33" s="2"/>
      <c r="AL33" s="2"/>
      <c r="AM33" s="2"/>
    </row>
    <row r="34" spans="1:40" ht="38.25" customHeight="1" x14ac:dyDescent="0.4">
      <c r="A34" s="155"/>
      <c r="B34" s="145"/>
      <c r="C34" s="145"/>
      <c r="D34" s="143"/>
      <c r="E34" s="143"/>
      <c r="F34" s="152" t="s">
        <v>44</v>
      </c>
      <c r="G34" s="152" t="s">
        <v>45</v>
      </c>
      <c r="H34" s="143"/>
      <c r="I34" s="143"/>
      <c r="J34" s="149"/>
      <c r="K34" s="150"/>
      <c r="L34" s="150"/>
      <c r="M34" s="150"/>
      <c r="N34" s="150"/>
      <c r="O34" s="151"/>
      <c r="P34" s="95"/>
      <c r="Q34" s="96"/>
      <c r="R34" s="96"/>
      <c r="S34" s="96"/>
      <c r="T34" s="97"/>
      <c r="U34" s="141"/>
      <c r="V34" s="141"/>
      <c r="W34" s="141"/>
      <c r="X34" s="141"/>
      <c r="Y34" s="4"/>
      <c r="Z34" s="45"/>
      <c r="AA34" s="80"/>
      <c r="AB34" s="80"/>
      <c r="AC34" s="2"/>
      <c r="AD34" s="2"/>
      <c r="AE34" s="2"/>
      <c r="AF34" s="2"/>
      <c r="AG34" s="2"/>
      <c r="AH34" s="2"/>
      <c r="AI34" s="2"/>
      <c r="AJ34" s="2"/>
      <c r="AK34" s="2"/>
      <c r="AL34" s="2"/>
      <c r="AM34" s="2"/>
      <c r="AN34" s="2"/>
    </row>
    <row r="35" spans="1:40" ht="78.75" x14ac:dyDescent="0.4">
      <c r="A35" s="155"/>
      <c r="B35" s="146"/>
      <c r="C35" s="146"/>
      <c r="D35" s="143"/>
      <c r="E35" s="143"/>
      <c r="F35" s="153"/>
      <c r="G35" s="153"/>
      <c r="H35" s="143"/>
      <c r="I35" s="143"/>
      <c r="J35" s="35" t="s">
        <v>14</v>
      </c>
      <c r="K35" s="35" t="s">
        <v>15</v>
      </c>
      <c r="L35" s="35" t="s">
        <v>16</v>
      </c>
      <c r="M35" s="35" t="s">
        <v>17</v>
      </c>
      <c r="N35" s="35" t="s">
        <v>18</v>
      </c>
      <c r="O35" s="35" t="s">
        <v>19</v>
      </c>
      <c r="P35" s="77" t="s">
        <v>20</v>
      </c>
      <c r="Q35" s="77" t="s">
        <v>21</v>
      </c>
      <c r="R35" s="77" t="s">
        <v>23</v>
      </c>
      <c r="S35" s="77" t="s">
        <v>56</v>
      </c>
      <c r="T35" s="77" t="s">
        <v>58</v>
      </c>
      <c r="U35" s="142"/>
      <c r="V35" s="142"/>
      <c r="W35" s="142"/>
      <c r="X35" s="142"/>
      <c r="Y35" s="6"/>
      <c r="Z35" s="46"/>
      <c r="AA35" s="79"/>
      <c r="AB35" s="79"/>
      <c r="AC35" s="2"/>
      <c r="AD35" s="2"/>
      <c r="AE35" s="2"/>
      <c r="AF35" s="2"/>
      <c r="AG35" s="2"/>
      <c r="AH35" s="2"/>
      <c r="AI35" s="2"/>
      <c r="AJ35" s="2"/>
      <c r="AK35" s="2"/>
      <c r="AL35" s="2"/>
      <c r="AM35" s="2"/>
      <c r="AN35" s="2"/>
    </row>
    <row r="36" spans="1:40" x14ac:dyDescent="0.4">
      <c r="A36" s="7" t="s">
        <v>0</v>
      </c>
      <c r="B36" s="8" t="s">
        <v>1</v>
      </c>
      <c r="C36" s="8" t="s">
        <v>1</v>
      </c>
      <c r="D36" s="8">
        <f>SUM(D38:D277)</f>
        <v>3579712.9642440849</v>
      </c>
      <c r="E36" s="8">
        <f>SUM(E38:E277)</f>
        <v>2764405.5552544491</v>
      </c>
      <c r="F36" s="8">
        <f>SUM(F38:F277)</f>
        <v>1579712.9675774169</v>
      </c>
      <c r="G36" s="8">
        <f>SUM(G38:G277)</f>
        <v>764405.55858778465</v>
      </c>
      <c r="H36" s="8">
        <f>SUM(H38:H277)</f>
        <v>1999999.9966666598</v>
      </c>
      <c r="I36" s="8" t="s">
        <v>1</v>
      </c>
      <c r="J36" s="8"/>
      <c r="K36" s="8"/>
      <c r="L36" s="8">
        <f>F13*F10</f>
        <v>20000</v>
      </c>
      <c r="M36" s="8"/>
      <c r="N36" s="8">
        <f>F14</f>
        <v>250</v>
      </c>
      <c r="O36" s="8"/>
      <c r="P36" s="8">
        <f>L3</f>
        <v>10000</v>
      </c>
      <c r="Q36" s="8">
        <f>L4</f>
        <v>5000</v>
      </c>
      <c r="R36" s="8">
        <f>SUM(R37:R277)</f>
        <v>625000</v>
      </c>
      <c r="S36" s="8">
        <f>L7*F6</f>
        <v>25000</v>
      </c>
      <c r="T36" s="8"/>
      <c r="U36" s="9">
        <f ca="1">F21</f>
        <v>0.10936186035156252</v>
      </c>
      <c r="V36" s="9">
        <f ca="1">F28</f>
        <v>6.8054760742187512E-2</v>
      </c>
      <c r="W36" s="8">
        <f>H36+F36+L36+N36+P36+Q36+R36+T36+S36</f>
        <v>4264962.964244077</v>
      </c>
      <c r="X36" s="8">
        <f>H36+G36+L36+N36+P36+Q36+R36+S36+T36</f>
        <v>3449655.5552544445</v>
      </c>
      <c r="Y36" s="10"/>
      <c r="Z36" s="46"/>
      <c r="AA36" s="79">
        <v>7</v>
      </c>
      <c r="AB36" s="79">
        <v>3</v>
      </c>
      <c r="AC36" s="2"/>
      <c r="AD36" s="2"/>
      <c r="AE36" s="2"/>
      <c r="AF36" s="2"/>
      <c r="AG36" s="2"/>
      <c r="AH36" s="2"/>
      <c r="AI36" s="2"/>
      <c r="AJ36" s="2"/>
      <c r="AK36" s="2"/>
      <c r="AL36" s="2"/>
      <c r="AM36" s="2"/>
      <c r="AN36" s="2"/>
    </row>
    <row r="37" spans="1:40" x14ac:dyDescent="0.4">
      <c r="A37" s="11">
        <v>0</v>
      </c>
      <c r="B37" s="12">
        <f>F4</f>
        <v>45558</v>
      </c>
      <c r="C37" s="13"/>
      <c r="D37" s="41">
        <f>J36+P37+R37-F10+L36+K36+M36+N36+O36+Q36+T36+S36</f>
        <v>-1908500</v>
      </c>
      <c r="E37" s="41">
        <f>J36+P37+R37-F10+L36+K36+M36+N36+O36+Q36+T36+S36</f>
        <v>-1908500</v>
      </c>
      <c r="F37" s="15">
        <v>0</v>
      </c>
      <c r="G37" s="15"/>
      <c r="H37" s="14">
        <v>0</v>
      </c>
      <c r="I37" s="16">
        <f>F10</f>
        <v>2000000</v>
      </c>
      <c r="J37" s="17"/>
      <c r="K37" s="18"/>
      <c r="L37" s="17">
        <f>L36</f>
        <v>20000</v>
      </c>
      <c r="M37" s="18"/>
      <c r="N37" s="18">
        <f>N36</f>
        <v>250</v>
      </c>
      <c r="O37" s="18"/>
      <c r="P37" s="18">
        <f>P36</f>
        <v>10000</v>
      </c>
      <c r="Q37" s="18">
        <f>Q36</f>
        <v>5000</v>
      </c>
      <c r="R37" s="18">
        <f t="shared" ref="R37:R100" si="0">IF(A36="","",IF(A38="",0,IF(MOD(A37,12)=0,$F$6*$L$6,0)))</f>
        <v>31250</v>
      </c>
      <c r="S37" s="18">
        <f>S36</f>
        <v>25000</v>
      </c>
      <c r="T37" s="18"/>
      <c r="U37" s="19"/>
      <c r="V37" s="19"/>
      <c r="W37" s="19"/>
      <c r="X37" s="8"/>
      <c r="Y37" s="36">
        <v>0</v>
      </c>
      <c r="Z37" s="47">
        <f>F4</f>
        <v>45558</v>
      </c>
      <c r="AA37" s="48">
        <f>D37</f>
        <v>-1908500</v>
      </c>
      <c r="AB37" s="48">
        <f>E37</f>
        <v>-1908500</v>
      </c>
      <c r="AC37" s="88">
        <f>Z37</f>
        <v>45558</v>
      </c>
      <c r="AD37" s="2"/>
      <c r="AE37" s="2"/>
      <c r="AF37" s="2"/>
      <c r="AG37" s="2"/>
      <c r="AH37" s="2"/>
      <c r="AI37" s="2"/>
      <c r="AJ37" s="2"/>
      <c r="AK37" s="2"/>
      <c r="AL37" s="2"/>
      <c r="AM37" s="2"/>
      <c r="AN37" s="2"/>
    </row>
    <row r="38" spans="1:40" x14ac:dyDescent="0.4">
      <c r="A38" s="20">
        <f t="shared" ref="A38:A101" si="1">IF(A37&gt;=$F$9,"",A37+1)</f>
        <v>1</v>
      </c>
      <c r="B38" s="12">
        <f>IF(A38="","",EOMONTH(B37,0)+1)</f>
        <v>45566</v>
      </c>
      <c r="C38" s="13">
        <f>EOMONTH(B37,0)-B37+1</f>
        <v>8</v>
      </c>
      <c r="D38" s="16">
        <f t="shared" ref="D38:D101" si="2">IFERROR(H38+F38,"")</f>
        <v>11444.44</v>
      </c>
      <c r="E38" s="16">
        <f>IFERROR(H38+G38,"")</f>
        <v>9666.6633333333339</v>
      </c>
      <c r="F38" s="16">
        <f>IF(A38&gt;$F$9+1,"",ROUND(I37*IF(A38&lt;=120,7%,10%)*C38/360,2))</f>
        <v>3111.11</v>
      </c>
      <c r="G38" s="16">
        <f>IF(A38&gt;$F$9+1,"",I37*IF(A38&lt;=120,3%,6%)*C38/360)</f>
        <v>1333.3333333333333</v>
      </c>
      <c r="H38" s="21">
        <f>IF(A38="","",ROUND($F$10/$F$9,2))</f>
        <v>8333.33</v>
      </c>
      <c r="I38" s="16">
        <f t="shared" ref="I38:I101" si="3">IF(B38="","",I37-H38)</f>
        <v>1991666.67</v>
      </c>
      <c r="J38" s="16"/>
      <c r="K38" s="22"/>
      <c r="L38" s="16"/>
      <c r="M38" s="16"/>
      <c r="N38" s="16"/>
      <c r="O38" s="16"/>
      <c r="P38" s="18"/>
      <c r="Q38" s="23"/>
      <c r="R38" s="18">
        <f t="shared" si="0"/>
        <v>0</v>
      </c>
      <c r="S38" s="18"/>
      <c r="T38" s="18"/>
      <c r="U38" s="24"/>
      <c r="V38" s="24"/>
      <c r="W38" s="24"/>
      <c r="X38" s="24"/>
      <c r="Y38" s="37">
        <v>1</v>
      </c>
      <c r="Z38" s="47">
        <f>IF(A38="","",EOMONTH(B37,0)+24)</f>
        <v>45589</v>
      </c>
      <c r="AA38" s="79">
        <f t="shared" ref="AA38:AA69" si="4">D38+R38</f>
        <v>11444.44</v>
      </c>
      <c r="AB38" s="48">
        <f t="shared" ref="AB38:AB69" si="5">E38+R38</f>
        <v>9666.6633333333339</v>
      </c>
      <c r="AC38" s="88">
        <f>Z38+1</f>
        <v>45590</v>
      </c>
      <c r="AD38" s="2"/>
      <c r="AE38" s="2"/>
      <c r="AF38" s="2"/>
      <c r="AG38" s="2"/>
      <c r="AH38" s="2"/>
      <c r="AI38" s="2"/>
      <c r="AJ38" s="2"/>
      <c r="AK38" s="2"/>
      <c r="AL38" s="2"/>
      <c r="AM38" s="2"/>
      <c r="AN38" s="2"/>
    </row>
    <row r="39" spans="1:40" x14ac:dyDescent="0.4">
      <c r="A39" s="20">
        <f t="shared" si="1"/>
        <v>2</v>
      </c>
      <c r="B39" s="12">
        <f t="shared" ref="B39:B102" si="6">IF(A39="","",IF(A39=$F$9,IF(WEEKDAY(EDATE($F$4,$F$9)-1,2)=7,EDATE($F$4,$F$9),IF(WEEKDAY(EDATE($F$4,$F$9)-1,2)=6,EDATE($F$4,$F$9)+1,EDATE($F$4,$F$9)-1)),EDATE(B38,1)))</f>
        <v>45597</v>
      </c>
      <c r="C39" s="13">
        <f t="shared" ref="C39:C60" si="7">IF(A39="","",IF(A39=$F$9,1+B39-DATE(YEAR(B38),MONTH(B38),1),B39-B38))</f>
        <v>31</v>
      </c>
      <c r="D39" s="16">
        <f t="shared" si="2"/>
        <v>20377.546300833332</v>
      </c>
      <c r="E39" s="16">
        <f t="shared" ref="E39:E102" si="8">IFERROR(H39+G39,"")</f>
        <v>13495.138890833334</v>
      </c>
      <c r="F39" s="16">
        <f>IF(A39&gt;$F$9+1,"",IF(A39=$F$9,I37*IF(A38&lt;=120,7%,10%)*(Z38-EOMONTH(Z37,0))/360+I38*IF(A38&lt;=120,7%,10%)*(C39-(Z38-EOMONTH(Z37,0))-1)/360,I37*IF(A38&lt;=120,7%,10%)*(Z38-EOMONTH(Z37,0))/360+I38*IF(A38&lt;=120,7%,10%)*(EOMONTH(Z38,0)-Z38)/360))</f>
        <v>12044.2129675</v>
      </c>
      <c r="G39" s="16">
        <f>IF(A39&gt;$F$9+1,"",IF(A39=$F$9,I37*IF(A38&lt;=120,3%,6%)*(Z38-EOMONTH(Z37,0))/360+I38*IF(A38&lt;=120,3%,6%)*(C39-(Z38-EOMONTH(Z37,0))-1)/360,I37*IF(A38&lt;=120,3%,6%)*(Z38-EOMONTH(Z37,0))/360+I38*IF(A38&lt;=120,3%,6%)*(EOMONTH(Z38,0)-Z38)/360))</f>
        <v>5161.8055574999998</v>
      </c>
      <c r="H39" s="24">
        <f t="shared" ref="H39:H102" si="9">IF(A39="","",$F$10/$F$9)</f>
        <v>8333.3333333333339</v>
      </c>
      <c r="I39" s="16">
        <f t="shared" si="3"/>
        <v>1983333.3366666667</v>
      </c>
      <c r="J39" s="16"/>
      <c r="K39" s="16"/>
      <c r="L39" s="16"/>
      <c r="M39" s="16"/>
      <c r="N39" s="16"/>
      <c r="O39" s="16"/>
      <c r="P39" s="18"/>
      <c r="Q39" s="23"/>
      <c r="R39" s="18">
        <f t="shared" si="0"/>
        <v>0</v>
      </c>
      <c r="S39" s="18"/>
      <c r="T39" s="18"/>
      <c r="U39" s="24"/>
      <c r="V39" s="24"/>
      <c r="W39" s="24"/>
      <c r="X39" s="24"/>
      <c r="Y39" s="37">
        <v>2</v>
      </c>
      <c r="Z39" s="47">
        <f t="shared" ref="Z39:Z102" si="10">IF(A39="","",IF(A39=$F$9,EDATE($F$4,$F$9)-1,EDATE(Z38,1)))</f>
        <v>45620</v>
      </c>
      <c r="AA39" s="79">
        <f t="shared" si="4"/>
        <v>20377.546300833332</v>
      </c>
      <c r="AB39" s="48">
        <f t="shared" si="5"/>
        <v>13495.138890833334</v>
      </c>
      <c r="AC39" s="88">
        <f t="shared" ref="AC39:AC102" si="11">Z39+1</f>
        <v>45621</v>
      </c>
      <c r="AD39" s="2"/>
      <c r="AE39" s="2"/>
      <c r="AF39" s="2"/>
      <c r="AG39" s="2"/>
      <c r="AH39" s="2"/>
      <c r="AI39" s="2"/>
      <c r="AJ39" s="2"/>
      <c r="AK39" s="2"/>
      <c r="AL39" s="2"/>
      <c r="AM39" s="2"/>
      <c r="AN39" s="2"/>
    </row>
    <row r="40" spans="1:40" x14ac:dyDescent="0.4">
      <c r="A40" s="20">
        <f t="shared" si="1"/>
        <v>3</v>
      </c>
      <c r="B40" s="12">
        <f t="shared" si="6"/>
        <v>45627</v>
      </c>
      <c r="C40" s="13">
        <f t="shared" si="7"/>
        <v>30</v>
      </c>
      <c r="D40" s="16">
        <f t="shared" si="2"/>
        <v>19941.666686111112</v>
      </c>
      <c r="E40" s="16">
        <f t="shared" si="8"/>
        <v>13308.333341666666</v>
      </c>
      <c r="F40" s="16">
        <f t="shared" ref="F40:F103" si="12">IF(A40&gt;$F$9+1,"",IF(A40=$F$9,I38*IF(A39&lt;=120,7%,10%)*(Z39-EOMONTH(Z38,0))/360+I39*IF(A39&lt;=120,7%,10%)*(C40-(Z39-EOMONTH(Z38,0))-1)/360,I38*IF(A39&lt;=120,7%,10%)*(Z39-EOMONTH(Z38,0))/360+I39*IF(A39&lt;=120,7%,10%)*(EOMONTH(Z39,0)-Z39)/360))</f>
        <v>11608.333352777778</v>
      </c>
      <c r="G40" s="16">
        <f t="shared" ref="G40:G103" si="13">IF(A40&gt;$F$9+1,"",IF(A40=$F$9,I38*IF(A39&lt;=120,3%,6%)*(Z39-EOMONTH(Z38,0))/360+I39*IF(A39&lt;=120,3%,6%)*(C40-(Z39-EOMONTH(Z38,0))-1)/360,I38*IF(A39&lt;=120,3%,6%)*(Z39-EOMONTH(Z38,0))/360+I39*IF(A39&lt;=120,3%,6%)*(EOMONTH(Z39,0)-Z39)/360))</f>
        <v>4975.0000083333325</v>
      </c>
      <c r="H40" s="21">
        <f t="shared" si="9"/>
        <v>8333.3333333333339</v>
      </c>
      <c r="I40" s="16">
        <f t="shared" si="3"/>
        <v>1975000.0033333334</v>
      </c>
      <c r="J40" s="16"/>
      <c r="K40" s="16"/>
      <c r="L40" s="16"/>
      <c r="M40" s="16"/>
      <c r="N40" s="16"/>
      <c r="O40" s="16"/>
      <c r="P40" s="18"/>
      <c r="Q40" s="23"/>
      <c r="R40" s="18">
        <f t="shared" si="0"/>
        <v>0</v>
      </c>
      <c r="S40" s="18"/>
      <c r="T40" s="18"/>
      <c r="U40" s="24"/>
      <c r="V40" s="24"/>
      <c r="W40" s="24"/>
      <c r="X40" s="24"/>
      <c r="Y40" s="37">
        <v>3</v>
      </c>
      <c r="Z40" s="47">
        <f t="shared" si="10"/>
        <v>45650</v>
      </c>
      <c r="AA40" s="79">
        <f t="shared" si="4"/>
        <v>19941.666686111112</v>
      </c>
      <c r="AB40" s="48">
        <f t="shared" si="5"/>
        <v>13308.333341666666</v>
      </c>
      <c r="AC40" s="88">
        <f t="shared" si="11"/>
        <v>45651</v>
      </c>
      <c r="AD40" s="2"/>
      <c r="AE40" s="2"/>
      <c r="AF40" s="2"/>
      <c r="AG40" s="2"/>
      <c r="AH40" s="2"/>
      <c r="AI40" s="2"/>
      <c r="AJ40" s="2"/>
      <c r="AK40" s="2"/>
      <c r="AL40" s="2"/>
      <c r="AM40" s="2"/>
      <c r="AN40" s="2"/>
    </row>
    <row r="41" spans="1:40" x14ac:dyDescent="0.4">
      <c r="A41" s="20">
        <f t="shared" si="1"/>
        <v>4</v>
      </c>
      <c r="B41" s="12">
        <f t="shared" si="6"/>
        <v>45658</v>
      </c>
      <c r="C41" s="13">
        <f t="shared" si="7"/>
        <v>31</v>
      </c>
      <c r="D41" s="16">
        <f t="shared" si="2"/>
        <v>20277.083353425925</v>
      </c>
      <c r="E41" s="16">
        <f t="shared" si="8"/>
        <v>13452.083341944444</v>
      </c>
      <c r="F41" s="16">
        <f t="shared" si="12"/>
        <v>11943.750020092592</v>
      </c>
      <c r="G41" s="16">
        <f t="shared" si="13"/>
        <v>5118.7500086111104</v>
      </c>
      <c r="H41" s="21">
        <f t="shared" si="9"/>
        <v>8333.3333333333339</v>
      </c>
      <c r="I41" s="16">
        <f t="shared" si="3"/>
        <v>1966666.6700000002</v>
      </c>
      <c r="J41" s="16"/>
      <c r="K41" s="25"/>
      <c r="L41" s="16"/>
      <c r="M41" s="16"/>
      <c r="N41" s="16"/>
      <c r="O41" s="16"/>
      <c r="P41" s="18"/>
      <c r="Q41" s="23"/>
      <c r="R41" s="18">
        <f t="shared" si="0"/>
        <v>0</v>
      </c>
      <c r="S41" s="18"/>
      <c r="T41" s="18"/>
      <c r="U41" s="24"/>
      <c r="V41" s="24"/>
      <c r="W41" s="24"/>
      <c r="X41" s="24"/>
      <c r="Y41" s="37">
        <v>4</v>
      </c>
      <c r="Z41" s="47">
        <f t="shared" si="10"/>
        <v>45681</v>
      </c>
      <c r="AA41" s="79">
        <f t="shared" si="4"/>
        <v>20277.083353425925</v>
      </c>
      <c r="AB41" s="48">
        <f t="shared" si="5"/>
        <v>13452.083341944444</v>
      </c>
      <c r="AC41" s="88">
        <f t="shared" si="11"/>
        <v>45682</v>
      </c>
      <c r="AD41" s="2"/>
      <c r="AE41" s="2"/>
      <c r="AF41" s="2"/>
      <c r="AG41" s="2"/>
      <c r="AH41" s="2"/>
      <c r="AI41" s="2"/>
      <c r="AJ41" s="2"/>
      <c r="AK41" s="2"/>
      <c r="AL41" s="2"/>
      <c r="AM41" s="2"/>
      <c r="AN41" s="2"/>
    </row>
    <row r="42" spans="1:40" x14ac:dyDescent="0.4">
      <c r="A42" s="20">
        <f t="shared" si="1"/>
        <v>5</v>
      </c>
      <c r="B42" s="12">
        <f t="shared" si="6"/>
        <v>45689</v>
      </c>
      <c r="C42" s="13">
        <f t="shared" si="7"/>
        <v>31</v>
      </c>
      <c r="D42" s="16">
        <f t="shared" si="2"/>
        <v>20226.851871944447</v>
      </c>
      <c r="E42" s="16">
        <f t="shared" si="8"/>
        <v>13430.555564166667</v>
      </c>
      <c r="F42" s="16">
        <f t="shared" si="12"/>
        <v>11893.518538611113</v>
      </c>
      <c r="G42" s="16">
        <f t="shared" si="13"/>
        <v>5097.222230833333</v>
      </c>
      <c r="H42" s="21">
        <f t="shared" si="9"/>
        <v>8333.3333333333339</v>
      </c>
      <c r="I42" s="16">
        <f t="shared" si="3"/>
        <v>1958333.3366666669</v>
      </c>
      <c r="J42" s="16"/>
      <c r="K42" s="16"/>
      <c r="L42" s="16"/>
      <c r="M42" s="16"/>
      <c r="N42" s="16"/>
      <c r="O42" s="16"/>
      <c r="P42" s="18"/>
      <c r="Q42" s="16"/>
      <c r="R42" s="18">
        <f t="shared" si="0"/>
        <v>0</v>
      </c>
      <c r="S42" s="18"/>
      <c r="T42" s="18"/>
      <c r="U42" s="24"/>
      <c r="V42" s="24"/>
      <c r="W42" s="24"/>
      <c r="X42" s="24"/>
      <c r="Y42" s="37">
        <v>5</v>
      </c>
      <c r="Z42" s="47">
        <f t="shared" si="10"/>
        <v>45712</v>
      </c>
      <c r="AA42" s="79">
        <f t="shared" si="4"/>
        <v>20226.851871944447</v>
      </c>
      <c r="AB42" s="48">
        <f t="shared" si="5"/>
        <v>13430.555564166667</v>
      </c>
      <c r="AC42" s="88">
        <f t="shared" si="11"/>
        <v>45713</v>
      </c>
      <c r="AD42" s="2"/>
      <c r="AE42" s="2"/>
      <c r="AF42" s="2"/>
      <c r="AG42" s="2"/>
      <c r="AH42" s="2"/>
      <c r="AI42" s="2"/>
      <c r="AJ42" s="2"/>
      <c r="AK42" s="2"/>
      <c r="AL42" s="2"/>
      <c r="AM42" s="2"/>
      <c r="AN42" s="2"/>
    </row>
    <row r="43" spans="1:40" x14ac:dyDescent="0.4">
      <c r="A43" s="20">
        <f t="shared" si="1"/>
        <v>6</v>
      </c>
      <c r="B43" s="12">
        <f t="shared" si="6"/>
        <v>45717</v>
      </c>
      <c r="C43" s="13">
        <f t="shared" si="7"/>
        <v>28</v>
      </c>
      <c r="D43" s="16">
        <f t="shared" si="2"/>
        <v>19034.259277407407</v>
      </c>
      <c r="E43" s="16">
        <f t="shared" si="8"/>
        <v>12919.444452222222</v>
      </c>
      <c r="F43" s="16">
        <f t="shared" si="12"/>
        <v>10700.925944074075</v>
      </c>
      <c r="G43" s="16">
        <f t="shared" si="13"/>
        <v>4586.111118888889</v>
      </c>
      <c r="H43" s="21">
        <f t="shared" si="9"/>
        <v>8333.3333333333339</v>
      </c>
      <c r="I43" s="16">
        <f t="shared" si="3"/>
        <v>1950000.0033333336</v>
      </c>
      <c r="J43" s="16"/>
      <c r="K43" s="16"/>
      <c r="L43" s="16"/>
      <c r="M43" s="16"/>
      <c r="N43" s="16"/>
      <c r="O43" s="16"/>
      <c r="P43" s="18"/>
      <c r="Q43" s="16"/>
      <c r="R43" s="18">
        <f t="shared" si="0"/>
        <v>0</v>
      </c>
      <c r="S43" s="18"/>
      <c r="T43" s="18"/>
      <c r="U43" s="24"/>
      <c r="V43" s="24"/>
      <c r="W43" s="24"/>
      <c r="X43" s="24"/>
      <c r="Y43" s="37">
        <v>6</v>
      </c>
      <c r="Z43" s="47">
        <f t="shared" si="10"/>
        <v>45740</v>
      </c>
      <c r="AA43" s="79">
        <f t="shared" si="4"/>
        <v>19034.259277407407</v>
      </c>
      <c r="AB43" s="48">
        <f t="shared" si="5"/>
        <v>12919.444452222222</v>
      </c>
      <c r="AC43" s="88">
        <f t="shared" si="11"/>
        <v>45741</v>
      </c>
      <c r="AD43" s="2"/>
      <c r="AE43" s="2"/>
      <c r="AF43" s="2"/>
      <c r="AG43" s="2"/>
      <c r="AH43" s="2"/>
      <c r="AI43" s="2"/>
      <c r="AJ43" s="2"/>
      <c r="AK43" s="2"/>
      <c r="AL43" s="2"/>
      <c r="AM43" s="2"/>
      <c r="AN43" s="2"/>
    </row>
    <row r="44" spans="1:40" x14ac:dyDescent="0.4">
      <c r="A44" s="20">
        <f t="shared" si="1"/>
        <v>7</v>
      </c>
      <c r="B44" s="12">
        <f t="shared" si="6"/>
        <v>45748</v>
      </c>
      <c r="C44" s="13">
        <f t="shared" si="7"/>
        <v>31</v>
      </c>
      <c r="D44" s="16">
        <f t="shared" si="2"/>
        <v>20126.388908981484</v>
      </c>
      <c r="E44" s="16">
        <f t="shared" si="8"/>
        <v>13387.500008611112</v>
      </c>
      <c r="F44" s="16">
        <f t="shared" si="12"/>
        <v>11793.05557564815</v>
      </c>
      <c r="G44" s="16">
        <f t="shared" si="13"/>
        <v>5054.1666752777783</v>
      </c>
      <c r="H44" s="21">
        <f t="shared" si="9"/>
        <v>8333.3333333333339</v>
      </c>
      <c r="I44" s="16">
        <f t="shared" si="3"/>
        <v>1941666.6700000004</v>
      </c>
      <c r="J44" s="16"/>
      <c r="K44" s="16"/>
      <c r="L44" s="16"/>
      <c r="M44" s="16"/>
      <c r="N44" s="16"/>
      <c r="O44" s="16"/>
      <c r="P44" s="18"/>
      <c r="Q44" s="16"/>
      <c r="R44" s="18">
        <f t="shared" si="0"/>
        <v>0</v>
      </c>
      <c r="S44" s="18"/>
      <c r="T44" s="18"/>
      <c r="U44" s="24"/>
      <c r="V44" s="24"/>
      <c r="W44" s="24"/>
      <c r="X44" s="24"/>
      <c r="Y44" s="37">
        <v>7</v>
      </c>
      <c r="Z44" s="47">
        <f t="shared" si="10"/>
        <v>45771</v>
      </c>
      <c r="AA44" s="79">
        <f t="shared" si="4"/>
        <v>20126.388908981484</v>
      </c>
      <c r="AB44" s="48">
        <f t="shared" si="5"/>
        <v>13387.500008611112</v>
      </c>
      <c r="AC44" s="88">
        <f t="shared" si="11"/>
        <v>45772</v>
      </c>
      <c r="AD44" s="2"/>
      <c r="AE44" s="2"/>
      <c r="AF44" s="2"/>
      <c r="AG44" s="2"/>
      <c r="AH44" s="2"/>
      <c r="AI44" s="2"/>
      <c r="AJ44" s="2"/>
      <c r="AK44" s="2"/>
      <c r="AL44" s="2"/>
      <c r="AM44" s="2"/>
      <c r="AN44" s="2"/>
    </row>
    <row r="45" spans="1:40" x14ac:dyDescent="0.4">
      <c r="A45" s="20">
        <f t="shared" si="1"/>
        <v>8</v>
      </c>
      <c r="B45" s="12">
        <f t="shared" si="6"/>
        <v>45778</v>
      </c>
      <c r="C45" s="13">
        <f t="shared" si="7"/>
        <v>30</v>
      </c>
      <c r="D45" s="16">
        <f t="shared" si="2"/>
        <v>19698.611130555561</v>
      </c>
      <c r="E45" s="16">
        <f t="shared" si="8"/>
        <v>13204.166675</v>
      </c>
      <c r="F45" s="16">
        <f t="shared" si="12"/>
        <v>11365.277797222225</v>
      </c>
      <c r="G45" s="16">
        <f t="shared" si="13"/>
        <v>4870.8333416666674</v>
      </c>
      <c r="H45" s="21">
        <f t="shared" si="9"/>
        <v>8333.3333333333339</v>
      </c>
      <c r="I45" s="16">
        <f t="shared" si="3"/>
        <v>1933333.3366666671</v>
      </c>
      <c r="J45" s="16"/>
      <c r="K45" s="16"/>
      <c r="L45" s="16"/>
      <c r="M45" s="16"/>
      <c r="N45" s="16"/>
      <c r="O45" s="16"/>
      <c r="P45" s="18"/>
      <c r="Q45" s="16"/>
      <c r="R45" s="18">
        <f t="shared" si="0"/>
        <v>0</v>
      </c>
      <c r="S45" s="18"/>
      <c r="T45" s="18"/>
      <c r="U45" s="24"/>
      <c r="V45" s="24"/>
      <c r="W45" s="24"/>
      <c r="X45" s="24"/>
      <c r="Y45" s="37">
        <v>8</v>
      </c>
      <c r="Z45" s="47">
        <f t="shared" si="10"/>
        <v>45801</v>
      </c>
      <c r="AA45" s="79">
        <f t="shared" si="4"/>
        <v>19698.611130555561</v>
      </c>
      <c r="AB45" s="48">
        <f t="shared" si="5"/>
        <v>13204.166675</v>
      </c>
      <c r="AC45" s="88">
        <f t="shared" si="11"/>
        <v>45802</v>
      </c>
      <c r="AD45" s="2"/>
      <c r="AE45" s="2"/>
      <c r="AF45" s="2"/>
      <c r="AG45" s="2"/>
      <c r="AH45" s="2"/>
      <c r="AI45" s="2"/>
      <c r="AJ45" s="2"/>
      <c r="AK45" s="2"/>
      <c r="AL45" s="2"/>
      <c r="AM45" s="2"/>
      <c r="AN45" s="2"/>
    </row>
    <row r="46" spans="1:40" x14ac:dyDescent="0.4">
      <c r="A46" s="20">
        <f t="shared" si="1"/>
        <v>9</v>
      </c>
      <c r="B46" s="12">
        <f t="shared" si="6"/>
        <v>45809</v>
      </c>
      <c r="C46" s="13">
        <f t="shared" si="7"/>
        <v>31</v>
      </c>
      <c r="D46" s="16">
        <f t="shared" si="2"/>
        <v>20025.92594601852</v>
      </c>
      <c r="E46" s="16">
        <f t="shared" si="8"/>
        <v>13344.444453055557</v>
      </c>
      <c r="F46" s="16">
        <f t="shared" si="12"/>
        <v>11692.592612685188</v>
      </c>
      <c r="G46" s="16">
        <f t="shared" si="13"/>
        <v>5011.1111197222235</v>
      </c>
      <c r="H46" s="21">
        <f t="shared" si="9"/>
        <v>8333.3333333333339</v>
      </c>
      <c r="I46" s="16">
        <f t="shared" si="3"/>
        <v>1925000.0033333339</v>
      </c>
      <c r="J46" s="16"/>
      <c r="K46" s="16"/>
      <c r="L46" s="16"/>
      <c r="M46" s="16"/>
      <c r="N46" s="16"/>
      <c r="O46" s="16"/>
      <c r="P46" s="18"/>
      <c r="Q46" s="16"/>
      <c r="R46" s="18">
        <f t="shared" si="0"/>
        <v>0</v>
      </c>
      <c r="S46" s="18"/>
      <c r="T46" s="18"/>
      <c r="U46" s="24"/>
      <c r="V46" s="24"/>
      <c r="W46" s="24"/>
      <c r="X46" s="24"/>
      <c r="Y46" s="37">
        <v>9</v>
      </c>
      <c r="Z46" s="47">
        <f t="shared" si="10"/>
        <v>45832</v>
      </c>
      <c r="AA46" s="79">
        <f t="shared" si="4"/>
        <v>20025.92594601852</v>
      </c>
      <c r="AB46" s="48">
        <f t="shared" si="5"/>
        <v>13344.444453055557</v>
      </c>
      <c r="AC46" s="88">
        <f t="shared" si="11"/>
        <v>45833</v>
      </c>
      <c r="AD46" s="2"/>
      <c r="AE46" s="2"/>
      <c r="AF46" s="2"/>
      <c r="AG46" s="2"/>
      <c r="AH46" s="2"/>
      <c r="AI46" s="2"/>
      <c r="AJ46" s="2"/>
      <c r="AK46" s="2"/>
      <c r="AL46" s="2"/>
      <c r="AM46" s="2"/>
      <c r="AN46" s="2"/>
    </row>
    <row r="47" spans="1:40" x14ac:dyDescent="0.4">
      <c r="A47" s="20">
        <f t="shared" si="1"/>
        <v>10</v>
      </c>
      <c r="B47" s="12">
        <f t="shared" si="6"/>
        <v>45839</v>
      </c>
      <c r="C47" s="13">
        <f t="shared" si="7"/>
        <v>30</v>
      </c>
      <c r="D47" s="16">
        <f t="shared" si="2"/>
        <v>19601.388908333342</v>
      </c>
      <c r="E47" s="16">
        <f t="shared" si="8"/>
        <v>13162.500008333336</v>
      </c>
      <c r="F47" s="16">
        <f t="shared" si="12"/>
        <v>11268.055575000006</v>
      </c>
      <c r="G47" s="16">
        <f t="shared" si="13"/>
        <v>4829.1666750000013</v>
      </c>
      <c r="H47" s="21">
        <f t="shared" si="9"/>
        <v>8333.3333333333339</v>
      </c>
      <c r="I47" s="16">
        <f t="shared" si="3"/>
        <v>1916666.6700000006</v>
      </c>
      <c r="J47" s="16"/>
      <c r="K47" s="16"/>
      <c r="L47" s="16"/>
      <c r="M47" s="16"/>
      <c r="N47" s="16"/>
      <c r="O47" s="16"/>
      <c r="P47" s="18"/>
      <c r="Q47" s="16"/>
      <c r="R47" s="18">
        <f t="shared" si="0"/>
        <v>0</v>
      </c>
      <c r="S47" s="18"/>
      <c r="T47" s="18"/>
      <c r="U47" s="24"/>
      <c r="V47" s="24"/>
      <c r="W47" s="24"/>
      <c r="X47" s="24"/>
      <c r="Y47" s="37">
        <v>10</v>
      </c>
      <c r="Z47" s="47">
        <f t="shared" si="10"/>
        <v>45862</v>
      </c>
      <c r="AA47" s="79">
        <f t="shared" si="4"/>
        <v>19601.388908333342</v>
      </c>
      <c r="AB47" s="48">
        <f t="shared" si="5"/>
        <v>13162.500008333336</v>
      </c>
      <c r="AC47" s="88">
        <f t="shared" si="11"/>
        <v>45863</v>
      </c>
      <c r="AD47" s="2"/>
      <c r="AE47" s="2"/>
      <c r="AF47" s="2"/>
      <c r="AG47" s="2"/>
      <c r="AH47" s="2"/>
      <c r="AI47" s="2"/>
      <c r="AJ47" s="2"/>
      <c r="AK47" s="2"/>
      <c r="AL47" s="2"/>
      <c r="AM47" s="2"/>
      <c r="AN47" s="2"/>
    </row>
    <row r="48" spans="1:40" x14ac:dyDescent="0.4">
      <c r="A48" s="20">
        <f t="shared" si="1"/>
        <v>11</v>
      </c>
      <c r="B48" s="12">
        <f t="shared" si="6"/>
        <v>45870</v>
      </c>
      <c r="C48" s="13">
        <f t="shared" si="7"/>
        <v>31</v>
      </c>
      <c r="D48" s="16">
        <f t="shared" si="2"/>
        <v>19925.462983055564</v>
      </c>
      <c r="E48" s="16">
        <f t="shared" si="8"/>
        <v>13301.388897500001</v>
      </c>
      <c r="F48" s="16">
        <f t="shared" si="12"/>
        <v>11592.129649722228</v>
      </c>
      <c r="G48" s="16">
        <f t="shared" si="13"/>
        <v>4968.0555641666679</v>
      </c>
      <c r="H48" s="21">
        <f t="shared" si="9"/>
        <v>8333.3333333333339</v>
      </c>
      <c r="I48" s="16">
        <f t="shared" si="3"/>
        <v>1908333.3366666674</v>
      </c>
      <c r="J48" s="16"/>
      <c r="K48" s="16"/>
      <c r="L48" s="16"/>
      <c r="M48" s="16"/>
      <c r="N48" s="16"/>
      <c r="O48" s="16"/>
      <c r="P48" s="18"/>
      <c r="Q48" s="16"/>
      <c r="R48" s="18">
        <f t="shared" si="0"/>
        <v>0</v>
      </c>
      <c r="S48" s="18"/>
      <c r="T48" s="18"/>
      <c r="U48" s="24"/>
      <c r="V48" s="24"/>
      <c r="W48" s="24"/>
      <c r="X48" s="24"/>
      <c r="Y48" s="37">
        <v>11</v>
      </c>
      <c r="Z48" s="47">
        <f t="shared" si="10"/>
        <v>45893</v>
      </c>
      <c r="AA48" s="79">
        <f t="shared" si="4"/>
        <v>19925.462983055564</v>
      </c>
      <c r="AB48" s="48">
        <f t="shared" si="5"/>
        <v>13301.388897500001</v>
      </c>
      <c r="AC48" s="88">
        <f t="shared" si="11"/>
        <v>45894</v>
      </c>
      <c r="AD48" s="2"/>
      <c r="AE48" s="2"/>
      <c r="AF48" s="2"/>
      <c r="AG48" s="2"/>
      <c r="AH48" s="2"/>
      <c r="AI48" s="2"/>
      <c r="AJ48" s="2"/>
      <c r="AK48" s="2"/>
      <c r="AL48" s="2"/>
      <c r="AM48" s="2"/>
      <c r="AN48" s="2"/>
    </row>
    <row r="49" spans="1:40" x14ac:dyDescent="0.4">
      <c r="A49" s="20">
        <f t="shared" si="1"/>
        <v>12</v>
      </c>
      <c r="B49" s="12">
        <f t="shared" si="6"/>
        <v>45901</v>
      </c>
      <c r="C49" s="13">
        <f t="shared" si="7"/>
        <v>31</v>
      </c>
      <c r="D49" s="16">
        <f t="shared" si="2"/>
        <v>19875.231501574082</v>
      </c>
      <c r="E49" s="16">
        <f t="shared" si="8"/>
        <v>13279.861119722224</v>
      </c>
      <c r="F49" s="16">
        <f t="shared" si="12"/>
        <v>11541.898168240747</v>
      </c>
      <c r="G49" s="16">
        <f t="shared" si="13"/>
        <v>4946.5277863888905</v>
      </c>
      <c r="H49" s="21">
        <f t="shared" si="9"/>
        <v>8333.3333333333339</v>
      </c>
      <c r="I49" s="16">
        <f t="shared" si="3"/>
        <v>1900000.0033333341</v>
      </c>
      <c r="J49" s="16"/>
      <c r="K49" s="16"/>
      <c r="L49" s="16"/>
      <c r="M49" s="16"/>
      <c r="N49" s="16"/>
      <c r="O49" s="16"/>
      <c r="P49" s="18"/>
      <c r="Q49" s="16"/>
      <c r="R49" s="18">
        <f>IF(A48="","",IF(A50="",0,IF(MOD(A49,12)=0,$F$6*$L$6,0)))</f>
        <v>31250</v>
      </c>
      <c r="S49" s="18"/>
      <c r="T49" s="18"/>
      <c r="U49" s="24"/>
      <c r="V49" s="24"/>
      <c r="W49" s="24"/>
      <c r="X49" s="24"/>
      <c r="Y49" s="37">
        <v>12</v>
      </c>
      <c r="Z49" s="47">
        <f t="shared" si="10"/>
        <v>45924</v>
      </c>
      <c r="AA49" s="79">
        <f t="shared" si="4"/>
        <v>51125.231501574082</v>
      </c>
      <c r="AB49" s="48">
        <f t="shared" si="5"/>
        <v>44529.86111972222</v>
      </c>
      <c r="AC49" s="88">
        <f t="shared" si="11"/>
        <v>45925</v>
      </c>
      <c r="AD49" s="2"/>
      <c r="AE49" s="2"/>
      <c r="AF49" s="2"/>
      <c r="AG49" s="2"/>
      <c r="AH49" s="2"/>
      <c r="AI49" s="2"/>
      <c r="AJ49" s="2"/>
      <c r="AK49" s="2"/>
      <c r="AL49" s="2"/>
      <c r="AM49" s="2"/>
      <c r="AN49" s="2"/>
    </row>
    <row r="50" spans="1:40" x14ac:dyDescent="0.4">
      <c r="A50" s="20">
        <f t="shared" si="1"/>
        <v>13</v>
      </c>
      <c r="B50" s="12">
        <f t="shared" si="6"/>
        <v>45931</v>
      </c>
      <c r="C50" s="13">
        <f t="shared" si="7"/>
        <v>30</v>
      </c>
      <c r="D50" s="16">
        <f t="shared" si="2"/>
        <v>19455.555575000006</v>
      </c>
      <c r="E50" s="16">
        <f t="shared" si="8"/>
        <v>13100.000008333336</v>
      </c>
      <c r="F50" s="16">
        <f t="shared" si="12"/>
        <v>11122.222241666672</v>
      </c>
      <c r="G50" s="16">
        <f t="shared" si="13"/>
        <v>4766.6666750000022</v>
      </c>
      <c r="H50" s="21">
        <f t="shared" si="9"/>
        <v>8333.3333333333339</v>
      </c>
      <c r="I50" s="16">
        <f t="shared" si="3"/>
        <v>1891666.6700000009</v>
      </c>
      <c r="J50" s="16"/>
      <c r="K50" s="16"/>
      <c r="L50" s="16"/>
      <c r="M50" s="16"/>
      <c r="N50" s="16"/>
      <c r="O50" s="16"/>
      <c r="P50" s="18"/>
      <c r="Q50" s="16"/>
      <c r="R50" s="18">
        <f t="shared" si="0"/>
        <v>0</v>
      </c>
      <c r="S50" s="18"/>
      <c r="T50" s="18"/>
      <c r="U50" s="24"/>
      <c r="V50" s="24"/>
      <c r="W50" s="24"/>
      <c r="X50" s="24"/>
      <c r="Y50" s="37">
        <v>13</v>
      </c>
      <c r="Z50" s="47">
        <f t="shared" si="10"/>
        <v>45954</v>
      </c>
      <c r="AA50" s="79">
        <f t="shared" si="4"/>
        <v>19455.555575000006</v>
      </c>
      <c r="AB50" s="48">
        <f t="shared" si="5"/>
        <v>13100.000008333336</v>
      </c>
      <c r="AC50" s="88">
        <f t="shared" si="11"/>
        <v>45955</v>
      </c>
      <c r="AD50" s="2"/>
      <c r="AE50" s="2"/>
      <c r="AF50" s="2"/>
      <c r="AG50" s="2"/>
      <c r="AH50" s="2"/>
      <c r="AI50" s="2"/>
      <c r="AJ50" s="2"/>
      <c r="AK50" s="2"/>
      <c r="AL50" s="2"/>
      <c r="AM50" s="2"/>
      <c r="AN50" s="2"/>
    </row>
    <row r="51" spans="1:40" x14ac:dyDescent="0.4">
      <c r="A51" s="20">
        <f t="shared" si="1"/>
        <v>14</v>
      </c>
      <c r="B51" s="12">
        <f t="shared" si="6"/>
        <v>45962</v>
      </c>
      <c r="C51" s="13">
        <f t="shared" si="7"/>
        <v>31</v>
      </c>
      <c r="D51" s="16">
        <f t="shared" si="2"/>
        <v>19774.768538611119</v>
      </c>
      <c r="E51" s="16">
        <f t="shared" si="8"/>
        <v>13236.805564166669</v>
      </c>
      <c r="F51" s="16">
        <f t="shared" si="12"/>
        <v>11441.435205277783</v>
      </c>
      <c r="G51" s="16">
        <f t="shared" si="13"/>
        <v>4903.4722308333357</v>
      </c>
      <c r="H51" s="21">
        <f t="shared" si="9"/>
        <v>8333.3333333333339</v>
      </c>
      <c r="I51" s="16">
        <f t="shared" si="3"/>
        <v>1883333.3366666676</v>
      </c>
      <c r="J51" s="16"/>
      <c r="K51" s="16"/>
      <c r="L51" s="16"/>
      <c r="M51" s="16"/>
      <c r="N51" s="16"/>
      <c r="O51" s="16"/>
      <c r="P51" s="18"/>
      <c r="Q51" s="16"/>
      <c r="R51" s="18">
        <f t="shared" si="0"/>
        <v>0</v>
      </c>
      <c r="S51" s="18"/>
      <c r="T51" s="18"/>
      <c r="U51" s="24"/>
      <c r="V51" s="24"/>
      <c r="W51" s="24"/>
      <c r="X51" s="24"/>
      <c r="Y51" s="37">
        <v>14</v>
      </c>
      <c r="Z51" s="47">
        <f t="shared" si="10"/>
        <v>45985</v>
      </c>
      <c r="AA51" s="79">
        <f t="shared" si="4"/>
        <v>19774.768538611119</v>
      </c>
      <c r="AB51" s="48">
        <f t="shared" si="5"/>
        <v>13236.805564166669</v>
      </c>
      <c r="AC51" s="88">
        <f t="shared" si="11"/>
        <v>45986</v>
      </c>
      <c r="AD51" s="2"/>
      <c r="AE51" s="2"/>
      <c r="AF51" s="2"/>
      <c r="AG51" s="2"/>
      <c r="AH51" s="2"/>
      <c r="AI51" s="2"/>
      <c r="AJ51" s="2"/>
      <c r="AK51" s="2"/>
      <c r="AL51" s="2"/>
      <c r="AM51" s="2"/>
      <c r="AN51" s="2"/>
    </row>
    <row r="52" spans="1:40" x14ac:dyDescent="0.4">
      <c r="A52" s="20">
        <f t="shared" si="1"/>
        <v>15</v>
      </c>
      <c r="B52" s="12">
        <f t="shared" si="6"/>
        <v>45992</v>
      </c>
      <c r="C52" s="13">
        <f t="shared" si="7"/>
        <v>30</v>
      </c>
      <c r="D52" s="16">
        <f t="shared" si="2"/>
        <v>19358.333352777787</v>
      </c>
      <c r="E52" s="16">
        <f t="shared" si="8"/>
        <v>13058.333341666668</v>
      </c>
      <c r="F52" s="16">
        <f t="shared" si="12"/>
        <v>11025.000019444451</v>
      </c>
      <c r="G52" s="16">
        <f t="shared" si="13"/>
        <v>4725.0000083333352</v>
      </c>
      <c r="H52" s="21">
        <f t="shared" si="9"/>
        <v>8333.3333333333339</v>
      </c>
      <c r="I52" s="16">
        <f t="shared" si="3"/>
        <v>1875000.0033333343</v>
      </c>
      <c r="J52" s="16"/>
      <c r="K52" s="16"/>
      <c r="L52" s="16"/>
      <c r="M52" s="16"/>
      <c r="N52" s="16"/>
      <c r="O52" s="16"/>
      <c r="P52" s="18"/>
      <c r="Q52" s="16"/>
      <c r="R52" s="18">
        <f t="shared" si="0"/>
        <v>0</v>
      </c>
      <c r="S52" s="18"/>
      <c r="T52" s="18"/>
      <c r="U52" s="24"/>
      <c r="V52" s="24"/>
      <c r="W52" s="24"/>
      <c r="X52" s="24"/>
      <c r="Y52" s="37">
        <v>15</v>
      </c>
      <c r="Z52" s="47">
        <f t="shared" si="10"/>
        <v>46015</v>
      </c>
      <c r="AA52" s="79">
        <f t="shared" si="4"/>
        <v>19358.333352777787</v>
      </c>
      <c r="AB52" s="48">
        <f t="shared" si="5"/>
        <v>13058.333341666668</v>
      </c>
      <c r="AC52" s="88">
        <f t="shared" si="11"/>
        <v>46016</v>
      </c>
      <c r="AD52" s="2"/>
      <c r="AE52" s="2"/>
      <c r="AF52" s="2"/>
      <c r="AG52" s="2"/>
      <c r="AH52" s="2"/>
      <c r="AI52" s="2"/>
      <c r="AJ52" s="2"/>
      <c r="AK52" s="2"/>
      <c r="AL52" s="2"/>
      <c r="AM52" s="2"/>
      <c r="AN52" s="2"/>
    </row>
    <row r="53" spans="1:40" x14ac:dyDescent="0.4">
      <c r="A53" s="20">
        <f t="shared" si="1"/>
        <v>16</v>
      </c>
      <c r="B53" s="12">
        <f t="shared" si="6"/>
        <v>46023</v>
      </c>
      <c r="C53" s="13">
        <f t="shared" si="7"/>
        <v>31</v>
      </c>
      <c r="D53" s="16">
        <f t="shared" si="2"/>
        <v>19674.305575648155</v>
      </c>
      <c r="E53" s="16">
        <f t="shared" si="8"/>
        <v>13193.750008611114</v>
      </c>
      <c r="F53" s="16">
        <f t="shared" si="12"/>
        <v>11340.972242314821</v>
      </c>
      <c r="G53" s="16">
        <f t="shared" si="13"/>
        <v>4860.4166752777801</v>
      </c>
      <c r="H53" s="21">
        <f t="shared" si="9"/>
        <v>8333.3333333333339</v>
      </c>
      <c r="I53" s="16">
        <f t="shared" si="3"/>
        <v>1866666.6700000011</v>
      </c>
      <c r="J53" s="16"/>
      <c r="K53" s="16"/>
      <c r="L53" s="16"/>
      <c r="M53" s="16"/>
      <c r="N53" s="16"/>
      <c r="O53" s="16"/>
      <c r="P53" s="18"/>
      <c r="Q53" s="16"/>
      <c r="R53" s="18">
        <f t="shared" si="0"/>
        <v>0</v>
      </c>
      <c r="S53" s="18"/>
      <c r="T53" s="18"/>
      <c r="U53" s="24"/>
      <c r="V53" s="24"/>
      <c r="W53" s="24"/>
      <c r="X53" s="24"/>
      <c r="Y53" s="37">
        <v>16</v>
      </c>
      <c r="Z53" s="47">
        <f t="shared" si="10"/>
        <v>46046</v>
      </c>
      <c r="AA53" s="79">
        <f t="shared" si="4"/>
        <v>19674.305575648155</v>
      </c>
      <c r="AB53" s="48">
        <f t="shared" si="5"/>
        <v>13193.750008611114</v>
      </c>
      <c r="AC53" s="88">
        <f t="shared" si="11"/>
        <v>46047</v>
      </c>
      <c r="AD53" s="2"/>
      <c r="AE53" s="2"/>
      <c r="AF53" s="2"/>
      <c r="AG53" s="2"/>
      <c r="AH53" s="2"/>
      <c r="AI53" s="2"/>
      <c r="AJ53" s="2"/>
      <c r="AK53" s="2"/>
      <c r="AL53" s="2"/>
      <c r="AM53" s="2"/>
      <c r="AN53" s="2"/>
    </row>
    <row r="54" spans="1:40" x14ac:dyDescent="0.4">
      <c r="A54" s="20">
        <f t="shared" si="1"/>
        <v>17</v>
      </c>
      <c r="B54" s="12">
        <f t="shared" si="6"/>
        <v>46054</v>
      </c>
      <c r="C54" s="13">
        <f t="shared" si="7"/>
        <v>31</v>
      </c>
      <c r="D54" s="16">
        <f t="shared" si="2"/>
        <v>19624.074094166674</v>
      </c>
      <c r="E54" s="16">
        <f t="shared" si="8"/>
        <v>13172.222230833337</v>
      </c>
      <c r="F54" s="16">
        <f t="shared" si="12"/>
        <v>11290.74076083334</v>
      </c>
      <c r="G54" s="16">
        <f t="shared" si="13"/>
        <v>4838.8888975000027</v>
      </c>
      <c r="H54" s="21">
        <f t="shared" si="9"/>
        <v>8333.3333333333339</v>
      </c>
      <c r="I54" s="16">
        <f t="shared" si="3"/>
        <v>1858333.3366666678</v>
      </c>
      <c r="J54" s="16"/>
      <c r="K54" s="16"/>
      <c r="L54" s="16"/>
      <c r="M54" s="16"/>
      <c r="N54" s="16"/>
      <c r="O54" s="16"/>
      <c r="P54" s="18"/>
      <c r="Q54" s="16"/>
      <c r="R54" s="18">
        <f t="shared" si="0"/>
        <v>0</v>
      </c>
      <c r="S54" s="18"/>
      <c r="T54" s="18"/>
      <c r="U54" s="24"/>
      <c r="V54" s="24"/>
      <c r="W54" s="24"/>
      <c r="X54" s="24"/>
      <c r="Y54" s="37">
        <v>17</v>
      </c>
      <c r="Z54" s="47">
        <f t="shared" si="10"/>
        <v>46077</v>
      </c>
      <c r="AA54" s="79">
        <f t="shared" si="4"/>
        <v>19624.074094166674</v>
      </c>
      <c r="AB54" s="48">
        <f t="shared" si="5"/>
        <v>13172.222230833337</v>
      </c>
      <c r="AC54" s="88">
        <f t="shared" si="11"/>
        <v>46078</v>
      </c>
      <c r="AD54" s="2"/>
      <c r="AE54" s="2"/>
      <c r="AF54" s="2"/>
      <c r="AG54" s="2"/>
      <c r="AH54" s="2"/>
      <c r="AI54" s="2"/>
      <c r="AJ54" s="2"/>
      <c r="AK54" s="2"/>
      <c r="AL54" s="2"/>
      <c r="AM54" s="2"/>
      <c r="AN54" s="2"/>
    </row>
    <row r="55" spans="1:40" x14ac:dyDescent="0.4">
      <c r="A55" s="20">
        <f t="shared" si="1"/>
        <v>18</v>
      </c>
      <c r="B55" s="12">
        <f t="shared" si="6"/>
        <v>46082</v>
      </c>
      <c r="C55" s="13">
        <f t="shared" si="7"/>
        <v>28</v>
      </c>
      <c r="D55" s="16">
        <f t="shared" si="2"/>
        <v>18489.814832962969</v>
      </c>
      <c r="E55" s="16">
        <f t="shared" si="8"/>
        <v>12686.111118888894</v>
      </c>
      <c r="F55" s="16">
        <f t="shared" si="12"/>
        <v>10156.481499629635</v>
      </c>
      <c r="G55" s="16">
        <f t="shared" si="13"/>
        <v>4352.7777855555587</v>
      </c>
      <c r="H55" s="21">
        <f t="shared" si="9"/>
        <v>8333.3333333333339</v>
      </c>
      <c r="I55" s="16">
        <f t="shared" si="3"/>
        <v>1850000.0033333346</v>
      </c>
      <c r="J55" s="16"/>
      <c r="K55" s="16"/>
      <c r="L55" s="16"/>
      <c r="M55" s="16"/>
      <c r="N55" s="16"/>
      <c r="O55" s="16"/>
      <c r="P55" s="18"/>
      <c r="Q55" s="16"/>
      <c r="R55" s="18">
        <f t="shared" si="0"/>
        <v>0</v>
      </c>
      <c r="S55" s="18"/>
      <c r="T55" s="18"/>
      <c r="U55" s="24"/>
      <c r="V55" s="24"/>
      <c r="W55" s="24"/>
      <c r="X55" s="24"/>
      <c r="Y55" s="37">
        <v>18</v>
      </c>
      <c r="Z55" s="47">
        <f t="shared" si="10"/>
        <v>46105</v>
      </c>
      <c r="AA55" s="79">
        <f t="shared" si="4"/>
        <v>18489.814832962969</v>
      </c>
      <c r="AB55" s="48">
        <f t="shared" si="5"/>
        <v>12686.111118888894</v>
      </c>
      <c r="AC55" s="88">
        <f t="shared" si="11"/>
        <v>46106</v>
      </c>
      <c r="AD55" s="2"/>
      <c r="AE55" s="2"/>
      <c r="AF55" s="2"/>
      <c r="AG55" s="2"/>
      <c r="AH55" s="2"/>
      <c r="AI55" s="2"/>
      <c r="AJ55" s="2"/>
      <c r="AK55" s="2"/>
      <c r="AL55" s="2"/>
      <c r="AM55" s="2"/>
      <c r="AN55" s="2"/>
    </row>
    <row r="56" spans="1:40" x14ac:dyDescent="0.4">
      <c r="A56" s="20">
        <f t="shared" si="1"/>
        <v>19</v>
      </c>
      <c r="B56" s="12">
        <f t="shared" si="6"/>
        <v>46113</v>
      </c>
      <c r="C56" s="13">
        <f t="shared" si="7"/>
        <v>31</v>
      </c>
      <c r="D56" s="16">
        <f t="shared" si="2"/>
        <v>19523.61113120371</v>
      </c>
      <c r="E56" s="16">
        <f t="shared" si="8"/>
        <v>13129.166675277782</v>
      </c>
      <c r="F56" s="16">
        <f t="shared" si="12"/>
        <v>11190.277797870378</v>
      </c>
      <c r="G56" s="16">
        <f t="shared" si="13"/>
        <v>4795.8333419444471</v>
      </c>
      <c r="H56" s="21">
        <f t="shared" si="9"/>
        <v>8333.3333333333339</v>
      </c>
      <c r="I56" s="16">
        <f t="shared" si="3"/>
        <v>1841666.6700000013</v>
      </c>
      <c r="J56" s="16"/>
      <c r="K56" s="16"/>
      <c r="L56" s="16"/>
      <c r="M56" s="16"/>
      <c r="N56" s="16"/>
      <c r="O56" s="16"/>
      <c r="P56" s="18"/>
      <c r="Q56" s="16"/>
      <c r="R56" s="18">
        <f t="shared" si="0"/>
        <v>0</v>
      </c>
      <c r="S56" s="18"/>
      <c r="T56" s="18"/>
      <c r="U56" s="24"/>
      <c r="V56" s="24"/>
      <c r="W56" s="24"/>
      <c r="X56" s="24"/>
      <c r="Y56" s="37">
        <v>19</v>
      </c>
      <c r="Z56" s="47">
        <f t="shared" si="10"/>
        <v>46136</v>
      </c>
      <c r="AA56" s="79">
        <f t="shared" si="4"/>
        <v>19523.61113120371</v>
      </c>
      <c r="AB56" s="48">
        <f t="shared" si="5"/>
        <v>13129.166675277782</v>
      </c>
      <c r="AC56" s="88">
        <f t="shared" si="11"/>
        <v>46137</v>
      </c>
      <c r="AD56" s="2"/>
      <c r="AE56" s="2"/>
      <c r="AF56" s="2"/>
      <c r="AG56" s="2"/>
      <c r="AH56" s="2"/>
      <c r="AI56" s="2"/>
      <c r="AJ56" s="2"/>
      <c r="AK56" s="2"/>
      <c r="AL56" s="2"/>
      <c r="AM56" s="2"/>
      <c r="AN56" s="2"/>
    </row>
    <row r="57" spans="1:40" x14ac:dyDescent="0.4">
      <c r="A57" s="20">
        <f t="shared" si="1"/>
        <v>20</v>
      </c>
      <c r="B57" s="12">
        <f>IF(A57="","",IF(A57=$F$9,IF(WEEKDAY(EDATE($F$4,$F$9)-1,2)=7,EDATE($F$4,$F$9),IF(WEEKDAY(EDATE($F$4,$F$9)-1,2)=6,EDATE($F$4,$F$9)+1,EDATE($F$4,$F$9)-1)),EDATE(B56,1)))</f>
        <v>46143</v>
      </c>
      <c r="C57" s="13">
        <f t="shared" si="7"/>
        <v>30</v>
      </c>
      <c r="D57" s="16">
        <f t="shared" si="2"/>
        <v>19115.277797222232</v>
      </c>
      <c r="E57" s="16">
        <f t="shared" si="8"/>
        <v>12954.166675000004</v>
      </c>
      <c r="F57" s="16">
        <f t="shared" si="12"/>
        <v>10781.944463888896</v>
      </c>
      <c r="G57" s="16">
        <f t="shared" si="13"/>
        <v>4620.8333416666701</v>
      </c>
      <c r="H57" s="21">
        <f t="shared" si="9"/>
        <v>8333.3333333333339</v>
      </c>
      <c r="I57" s="16">
        <f>IF(B57="","",I56-H57)</f>
        <v>1833333.3366666681</v>
      </c>
      <c r="J57" s="16"/>
      <c r="K57" s="16"/>
      <c r="L57" s="16"/>
      <c r="M57" s="16"/>
      <c r="N57" s="16"/>
      <c r="O57" s="16"/>
      <c r="P57" s="18"/>
      <c r="Q57" s="16"/>
      <c r="R57" s="18">
        <f t="shared" si="0"/>
        <v>0</v>
      </c>
      <c r="S57" s="18"/>
      <c r="T57" s="18"/>
      <c r="U57" s="24"/>
      <c r="V57" s="24"/>
      <c r="W57" s="24"/>
      <c r="X57" s="24"/>
      <c r="Y57" s="37">
        <v>20</v>
      </c>
      <c r="Z57" s="47">
        <f t="shared" si="10"/>
        <v>46166</v>
      </c>
      <c r="AA57" s="79">
        <f t="shared" si="4"/>
        <v>19115.277797222232</v>
      </c>
      <c r="AB57" s="48">
        <f t="shared" si="5"/>
        <v>12954.166675000004</v>
      </c>
      <c r="AC57" s="88">
        <f t="shared" si="11"/>
        <v>46167</v>
      </c>
      <c r="AD57" s="2"/>
      <c r="AE57" s="2"/>
      <c r="AF57" s="2"/>
      <c r="AG57" s="2"/>
      <c r="AH57" s="2"/>
      <c r="AI57" s="2"/>
      <c r="AJ57" s="2"/>
      <c r="AK57" s="2"/>
      <c r="AL57" s="2"/>
      <c r="AM57" s="2"/>
      <c r="AN57" s="2"/>
    </row>
    <row r="58" spans="1:40" x14ac:dyDescent="0.4">
      <c r="A58" s="20">
        <f t="shared" si="1"/>
        <v>21</v>
      </c>
      <c r="B58" s="12">
        <f t="shared" si="6"/>
        <v>46174</v>
      </c>
      <c r="C58" s="13">
        <f t="shared" si="7"/>
        <v>31</v>
      </c>
      <c r="D58" s="16">
        <f t="shared" si="2"/>
        <v>19423.148168240754</v>
      </c>
      <c r="E58" s="16">
        <f t="shared" si="8"/>
        <v>13086.111119722227</v>
      </c>
      <c r="F58" s="16">
        <f t="shared" si="12"/>
        <v>11089.814834907418</v>
      </c>
      <c r="G58" s="16">
        <f t="shared" si="13"/>
        <v>4752.7777863888923</v>
      </c>
      <c r="H58" s="21">
        <f t="shared" si="9"/>
        <v>8333.3333333333339</v>
      </c>
      <c r="I58" s="16">
        <f t="shared" si="3"/>
        <v>1825000.0033333348</v>
      </c>
      <c r="J58" s="16"/>
      <c r="K58" s="16"/>
      <c r="L58" s="16"/>
      <c r="M58" s="16"/>
      <c r="N58" s="16"/>
      <c r="O58" s="16"/>
      <c r="P58" s="18"/>
      <c r="Q58" s="16"/>
      <c r="R58" s="18">
        <f t="shared" si="0"/>
        <v>0</v>
      </c>
      <c r="S58" s="18"/>
      <c r="T58" s="18"/>
      <c r="U58" s="24"/>
      <c r="V58" s="24"/>
      <c r="W58" s="24"/>
      <c r="X58" s="24"/>
      <c r="Y58" s="37">
        <v>21</v>
      </c>
      <c r="Z58" s="47">
        <f t="shared" si="10"/>
        <v>46197</v>
      </c>
      <c r="AA58" s="79">
        <f t="shared" si="4"/>
        <v>19423.148168240754</v>
      </c>
      <c r="AB58" s="48">
        <f t="shared" si="5"/>
        <v>13086.111119722227</v>
      </c>
      <c r="AC58" s="88">
        <f t="shared" si="11"/>
        <v>46198</v>
      </c>
      <c r="AD58" s="2"/>
      <c r="AE58" s="2"/>
      <c r="AF58" s="2"/>
      <c r="AG58" s="2"/>
      <c r="AH58" s="2"/>
      <c r="AI58" s="2"/>
      <c r="AJ58" s="2"/>
      <c r="AK58" s="2"/>
      <c r="AL58" s="2"/>
      <c r="AM58" s="2"/>
      <c r="AN58" s="2"/>
    </row>
    <row r="59" spans="1:40" x14ac:dyDescent="0.4">
      <c r="A59" s="20">
        <f t="shared" si="1"/>
        <v>22</v>
      </c>
      <c r="B59" s="12">
        <f t="shared" si="6"/>
        <v>46204</v>
      </c>
      <c r="C59" s="13">
        <f t="shared" si="7"/>
        <v>30</v>
      </c>
      <c r="D59" s="16">
        <f t="shared" si="2"/>
        <v>19018.055575000013</v>
      </c>
      <c r="E59" s="16">
        <f t="shared" si="8"/>
        <v>12912.500008333338</v>
      </c>
      <c r="F59" s="16">
        <f t="shared" si="12"/>
        <v>10684.722241666677</v>
      </c>
      <c r="G59" s="16">
        <f t="shared" si="13"/>
        <v>4579.166675000004</v>
      </c>
      <c r="H59" s="21">
        <f t="shared" si="9"/>
        <v>8333.3333333333339</v>
      </c>
      <c r="I59" s="16">
        <f t="shared" si="3"/>
        <v>1816666.6700000016</v>
      </c>
      <c r="J59" s="16"/>
      <c r="K59" s="16"/>
      <c r="L59" s="16"/>
      <c r="M59" s="16"/>
      <c r="N59" s="16"/>
      <c r="O59" s="16"/>
      <c r="P59" s="18"/>
      <c r="Q59" s="16"/>
      <c r="R59" s="18">
        <f t="shared" si="0"/>
        <v>0</v>
      </c>
      <c r="S59" s="18"/>
      <c r="T59" s="18"/>
      <c r="U59" s="24"/>
      <c r="V59" s="24"/>
      <c r="W59" s="24"/>
      <c r="X59" s="24"/>
      <c r="Y59" s="37">
        <v>22</v>
      </c>
      <c r="Z59" s="47">
        <f t="shared" si="10"/>
        <v>46227</v>
      </c>
      <c r="AA59" s="79">
        <f t="shared" si="4"/>
        <v>19018.055575000013</v>
      </c>
      <c r="AB59" s="48">
        <f t="shared" si="5"/>
        <v>12912.500008333338</v>
      </c>
      <c r="AC59" s="88">
        <f t="shared" si="11"/>
        <v>46228</v>
      </c>
      <c r="AD59" s="2"/>
      <c r="AE59" s="2"/>
      <c r="AF59" s="2"/>
      <c r="AG59" s="2"/>
      <c r="AH59" s="2"/>
      <c r="AI59" s="2"/>
      <c r="AJ59" s="2"/>
      <c r="AK59" s="2"/>
      <c r="AL59" s="2"/>
      <c r="AM59" s="2"/>
      <c r="AN59" s="2"/>
    </row>
    <row r="60" spans="1:40" x14ac:dyDescent="0.4">
      <c r="A60" s="20">
        <f t="shared" si="1"/>
        <v>23</v>
      </c>
      <c r="B60" s="12">
        <f t="shared" si="6"/>
        <v>46235</v>
      </c>
      <c r="C60" s="13">
        <f t="shared" si="7"/>
        <v>31</v>
      </c>
      <c r="D60" s="16">
        <f t="shared" si="2"/>
        <v>19322.68520527779</v>
      </c>
      <c r="E60" s="16">
        <f t="shared" si="8"/>
        <v>13043.055564166671</v>
      </c>
      <c r="F60" s="16">
        <f t="shared" si="12"/>
        <v>10989.351871944455</v>
      </c>
      <c r="G60" s="16">
        <f t="shared" si="13"/>
        <v>4709.7222308333367</v>
      </c>
      <c r="H60" s="21">
        <f t="shared" si="9"/>
        <v>8333.3333333333339</v>
      </c>
      <c r="I60" s="16">
        <f t="shared" si="3"/>
        <v>1808333.3366666683</v>
      </c>
      <c r="J60" s="16"/>
      <c r="K60" s="16"/>
      <c r="L60" s="16"/>
      <c r="M60" s="16"/>
      <c r="N60" s="16"/>
      <c r="O60" s="16"/>
      <c r="P60" s="18"/>
      <c r="Q60" s="16"/>
      <c r="R60" s="18">
        <f t="shared" si="0"/>
        <v>0</v>
      </c>
      <c r="S60" s="18"/>
      <c r="T60" s="18"/>
      <c r="U60" s="24"/>
      <c r="V60" s="24"/>
      <c r="W60" s="24"/>
      <c r="X60" s="24"/>
      <c r="Y60" s="37">
        <v>23</v>
      </c>
      <c r="Z60" s="47">
        <f t="shared" si="10"/>
        <v>46258</v>
      </c>
      <c r="AA60" s="79">
        <f t="shared" si="4"/>
        <v>19322.68520527779</v>
      </c>
      <c r="AB60" s="48">
        <f t="shared" si="5"/>
        <v>13043.055564166671</v>
      </c>
      <c r="AC60" s="88">
        <f t="shared" si="11"/>
        <v>46259</v>
      </c>
      <c r="AD60" s="2"/>
      <c r="AE60" s="2"/>
      <c r="AF60" s="2"/>
      <c r="AG60" s="2"/>
      <c r="AH60" s="2"/>
      <c r="AI60" s="2"/>
      <c r="AJ60" s="2"/>
      <c r="AK60" s="2"/>
      <c r="AL60" s="2"/>
      <c r="AM60" s="2"/>
      <c r="AN60" s="2"/>
    </row>
    <row r="61" spans="1:40" x14ac:dyDescent="0.4">
      <c r="A61" s="20">
        <f t="shared" si="1"/>
        <v>24</v>
      </c>
      <c r="B61" s="12">
        <f t="shared" si="6"/>
        <v>46266</v>
      </c>
      <c r="C61" s="13">
        <f>IF(A61="","",IF(A61=$F$9,B61-DATE(YEAR(B60),MONTH(B60),1),B61-B60))</f>
        <v>31</v>
      </c>
      <c r="D61" s="16">
        <f t="shared" si="2"/>
        <v>19272.453723796309</v>
      </c>
      <c r="E61" s="16">
        <f t="shared" si="8"/>
        <v>13021.527786388893</v>
      </c>
      <c r="F61" s="16">
        <f t="shared" si="12"/>
        <v>10939.120390462973</v>
      </c>
      <c r="G61" s="16">
        <f t="shared" si="13"/>
        <v>4688.1944530555593</v>
      </c>
      <c r="H61" s="21">
        <f t="shared" si="9"/>
        <v>8333.3333333333339</v>
      </c>
      <c r="I61" s="16">
        <f t="shared" si="3"/>
        <v>1800000.003333335</v>
      </c>
      <c r="J61" s="16"/>
      <c r="K61" s="16"/>
      <c r="L61" s="16"/>
      <c r="M61" s="16"/>
      <c r="N61" s="16"/>
      <c r="O61" s="16"/>
      <c r="P61" s="18"/>
      <c r="Q61" s="16"/>
      <c r="R61" s="18">
        <f t="shared" si="0"/>
        <v>31250</v>
      </c>
      <c r="S61" s="18"/>
      <c r="T61" s="18"/>
      <c r="U61" s="24"/>
      <c r="V61" s="24"/>
      <c r="W61" s="24"/>
      <c r="X61" s="24"/>
      <c r="Y61" s="37">
        <v>24</v>
      </c>
      <c r="Z61" s="47">
        <f t="shared" si="10"/>
        <v>46289</v>
      </c>
      <c r="AA61" s="79">
        <f t="shared" si="4"/>
        <v>50522.453723796309</v>
      </c>
      <c r="AB61" s="48">
        <f t="shared" si="5"/>
        <v>44271.527786388891</v>
      </c>
      <c r="AC61" s="88">
        <f t="shared" si="11"/>
        <v>46290</v>
      </c>
      <c r="AD61" s="2"/>
      <c r="AE61" s="2"/>
      <c r="AF61" s="2"/>
      <c r="AG61" s="2"/>
      <c r="AH61" s="2"/>
      <c r="AI61" s="2"/>
      <c r="AJ61" s="2"/>
      <c r="AK61" s="2"/>
      <c r="AL61" s="2"/>
      <c r="AM61" s="2"/>
      <c r="AN61" s="2"/>
    </row>
    <row r="62" spans="1:40" x14ac:dyDescent="0.4">
      <c r="A62" s="20">
        <f t="shared" si="1"/>
        <v>25</v>
      </c>
      <c r="B62" s="12">
        <f t="shared" si="6"/>
        <v>46296</v>
      </c>
      <c r="C62" s="13">
        <f t="shared" ref="C62:C93" si="14">IF(A62="","",IF(A62=$F$9,1+B62-DATE(YEAR(B61),MONTH(B61),1),B62-B61))</f>
        <v>30</v>
      </c>
      <c r="D62" s="16">
        <f t="shared" si="2"/>
        <v>18872.222241666677</v>
      </c>
      <c r="E62" s="16">
        <f t="shared" si="8"/>
        <v>12850.000008333338</v>
      </c>
      <c r="F62" s="16">
        <f t="shared" si="12"/>
        <v>10538.888908333345</v>
      </c>
      <c r="G62" s="16">
        <f t="shared" si="13"/>
        <v>4516.666675000004</v>
      </c>
      <c r="H62" s="21">
        <f t="shared" si="9"/>
        <v>8333.3333333333339</v>
      </c>
      <c r="I62" s="16">
        <f t="shared" si="3"/>
        <v>1791666.6700000018</v>
      </c>
      <c r="J62" s="16"/>
      <c r="K62" s="16"/>
      <c r="L62" s="16"/>
      <c r="M62" s="16"/>
      <c r="N62" s="16"/>
      <c r="O62" s="16"/>
      <c r="P62" s="18"/>
      <c r="Q62" s="16"/>
      <c r="R62" s="18">
        <f t="shared" si="0"/>
        <v>0</v>
      </c>
      <c r="S62" s="18"/>
      <c r="T62" s="18"/>
      <c r="U62" s="24"/>
      <c r="V62" s="24"/>
      <c r="W62" s="24"/>
      <c r="X62" s="24"/>
      <c r="Y62" s="37">
        <v>25</v>
      </c>
      <c r="Z62" s="47">
        <f t="shared" si="10"/>
        <v>46319</v>
      </c>
      <c r="AA62" s="79">
        <f t="shared" si="4"/>
        <v>18872.222241666677</v>
      </c>
      <c r="AB62" s="48">
        <f t="shared" si="5"/>
        <v>12850.000008333338</v>
      </c>
      <c r="AC62" s="88">
        <f t="shared" si="11"/>
        <v>46320</v>
      </c>
      <c r="AD62" s="2"/>
      <c r="AE62" s="2"/>
      <c r="AF62" s="2"/>
      <c r="AG62" s="2"/>
      <c r="AH62" s="2"/>
      <c r="AI62" s="2"/>
      <c r="AJ62" s="2"/>
      <c r="AK62" s="2"/>
      <c r="AL62" s="2"/>
      <c r="AM62" s="2"/>
      <c r="AN62" s="2"/>
    </row>
    <row r="63" spans="1:40" x14ac:dyDescent="0.4">
      <c r="A63" s="20">
        <f t="shared" si="1"/>
        <v>26</v>
      </c>
      <c r="B63" s="12">
        <f t="shared" si="6"/>
        <v>46327</v>
      </c>
      <c r="C63" s="13">
        <f t="shared" si="14"/>
        <v>31</v>
      </c>
      <c r="D63" s="16">
        <f t="shared" si="2"/>
        <v>19171.990760833345</v>
      </c>
      <c r="E63" s="16">
        <f t="shared" si="8"/>
        <v>12978.472230833337</v>
      </c>
      <c r="F63" s="16">
        <f t="shared" si="12"/>
        <v>10838.657427500011</v>
      </c>
      <c r="G63" s="16">
        <f t="shared" si="13"/>
        <v>4645.1388975000036</v>
      </c>
      <c r="H63" s="21">
        <f t="shared" si="9"/>
        <v>8333.3333333333339</v>
      </c>
      <c r="I63" s="16">
        <f t="shared" si="3"/>
        <v>1783333.3366666685</v>
      </c>
      <c r="J63" s="16"/>
      <c r="K63" s="16"/>
      <c r="L63" s="16"/>
      <c r="M63" s="16"/>
      <c r="N63" s="16"/>
      <c r="O63" s="16"/>
      <c r="P63" s="18"/>
      <c r="Q63" s="16"/>
      <c r="R63" s="18">
        <f t="shared" si="0"/>
        <v>0</v>
      </c>
      <c r="S63" s="18"/>
      <c r="T63" s="18"/>
      <c r="U63" s="24"/>
      <c r="V63" s="24"/>
      <c r="W63" s="24"/>
      <c r="X63" s="24"/>
      <c r="Y63" s="37">
        <v>26</v>
      </c>
      <c r="Z63" s="47">
        <f t="shared" si="10"/>
        <v>46350</v>
      </c>
      <c r="AA63" s="79">
        <f t="shared" si="4"/>
        <v>19171.990760833345</v>
      </c>
      <c r="AB63" s="48">
        <f t="shared" si="5"/>
        <v>12978.472230833337</v>
      </c>
      <c r="AC63" s="88">
        <f t="shared" si="11"/>
        <v>46351</v>
      </c>
      <c r="AD63" s="2"/>
      <c r="AE63" s="2"/>
      <c r="AF63" s="2"/>
      <c r="AG63" s="2"/>
      <c r="AH63" s="2"/>
      <c r="AI63" s="2"/>
      <c r="AJ63" s="2"/>
      <c r="AK63" s="2"/>
      <c r="AL63" s="2"/>
      <c r="AM63" s="2"/>
      <c r="AN63" s="2"/>
    </row>
    <row r="64" spans="1:40" x14ac:dyDescent="0.4">
      <c r="A64" s="20">
        <f t="shared" si="1"/>
        <v>27</v>
      </c>
      <c r="B64" s="12">
        <f t="shared" si="6"/>
        <v>46357</v>
      </c>
      <c r="C64" s="13">
        <f t="shared" si="14"/>
        <v>30</v>
      </c>
      <c r="D64" s="16">
        <f t="shared" si="2"/>
        <v>18775.000019444458</v>
      </c>
      <c r="E64" s="16">
        <f t="shared" si="8"/>
        <v>12808.333341666672</v>
      </c>
      <c r="F64" s="16">
        <f t="shared" si="12"/>
        <v>10441.666686111123</v>
      </c>
      <c r="G64" s="16">
        <f t="shared" si="13"/>
        <v>4475.0000083333371</v>
      </c>
      <c r="H64" s="21">
        <f t="shared" si="9"/>
        <v>8333.3333333333339</v>
      </c>
      <c r="I64" s="16">
        <f t="shared" si="3"/>
        <v>1775000.0033333353</v>
      </c>
      <c r="J64" s="16"/>
      <c r="K64" s="16"/>
      <c r="L64" s="16"/>
      <c r="M64" s="16"/>
      <c r="N64" s="16"/>
      <c r="O64" s="16"/>
      <c r="P64" s="18"/>
      <c r="Q64" s="16"/>
      <c r="R64" s="18">
        <f t="shared" si="0"/>
        <v>0</v>
      </c>
      <c r="S64" s="18"/>
      <c r="T64" s="18"/>
      <c r="U64" s="24"/>
      <c r="V64" s="24"/>
      <c r="W64" s="24"/>
      <c r="X64" s="24"/>
      <c r="Y64" s="37">
        <v>27</v>
      </c>
      <c r="Z64" s="47">
        <f t="shared" si="10"/>
        <v>46380</v>
      </c>
      <c r="AA64" s="79">
        <f t="shared" si="4"/>
        <v>18775.000019444458</v>
      </c>
      <c r="AB64" s="48">
        <f t="shared" si="5"/>
        <v>12808.333341666672</v>
      </c>
      <c r="AC64" s="88">
        <f t="shared" si="11"/>
        <v>46381</v>
      </c>
      <c r="AD64" s="2"/>
      <c r="AE64" s="2"/>
      <c r="AF64" s="2"/>
      <c r="AG64" s="2"/>
      <c r="AH64" s="2"/>
      <c r="AI64" s="2"/>
      <c r="AJ64" s="2"/>
      <c r="AK64" s="2"/>
      <c r="AL64" s="2"/>
      <c r="AM64" s="2"/>
      <c r="AN64" s="2"/>
    </row>
    <row r="65" spans="1:40" x14ac:dyDescent="0.4">
      <c r="A65" s="20">
        <f t="shared" si="1"/>
        <v>28</v>
      </c>
      <c r="B65" s="12">
        <f t="shared" si="6"/>
        <v>46388</v>
      </c>
      <c r="C65" s="13">
        <f t="shared" si="14"/>
        <v>31</v>
      </c>
      <c r="D65" s="16">
        <f t="shared" si="2"/>
        <v>19071.527797870382</v>
      </c>
      <c r="E65" s="16">
        <f t="shared" si="8"/>
        <v>12935.416675277782</v>
      </c>
      <c r="F65" s="16">
        <f t="shared" si="12"/>
        <v>10738.194464537049</v>
      </c>
      <c r="G65" s="16">
        <f t="shared" si="13"/>
        <v>4602.0833419444489</v>
      </c>
      <c r="H65" s="21">
        <f t="shared" si="9"/>
        <v>8333.3333333333339</v>
      </c>
      <c r="I65" s="16">
        <f t="shared" si="3"/>
        <v>1766666.670000002</v>
      </c>
      <c r="J65" s="16"/>
      <c r="K65" s="16"/>
      <c r="L65" s="16"/>
      <c r="M65" s="16"/>
      <c r="N65" s="16"/>
      <c r="O65" s="16"/>
      <c r="P65" s="18"/>
      <c r="Q65" s="16"/>
      <c r="R65" s="18">
        <f t="shared" si="0"/>
        <v>0</v>
      </c>
      <c r="S65" s="18"/>
      <c r="T65" s="18"/>
      <c r="U65" s="24"/>
      <c r="V65" s="24"/>
      <c r="W65" s="24"/>
      <c r="X65" s="24"/>
      <c r="Y65" s="37">
        <v>28</v>
      </c>
      <c r="Z65" s="47">
        <f t="shared" si="10"/>
        <v>46411</v>
      </c>
      <c r="AA65" s="79">
        <f t="shared" si="4"/>
        <v>19071.527797870382</v>
      </c>
      <c r="AB65" s="48">
        <f t="shared" si="5"/>
        <v>12935.416675277782</v>
      </c>
      <c r="AC65" s="88">
        <f t="shared" si="11"/>
        <v>46412</v>
      </c>
      <c r="AD65" s="2"/>
      <c r="AE65" s="2"/>
      <c r="AF65" s="2"/>
      <c r="AG65" s="2"/>
      <c r="AH65" s="2"/>
      <c r="AI65" s="2"/>
      <c r="AJ65" s="2"/>
      <c r="AK65" s="2"/>
      <c r="AL65" s="2"/>
      <c r="AM65" s="2"/>
      <c r="AN65" s="2"/>
    </row>
    <row r="66" spans="1:40" x14ac:dyDescent="0.4">
      <c r="A66" s="20">
        <f t="shared" si="1"/>
        <v>29</v>
      </c>
      <c r="B66" s="12">
        <f t="shared" si="6"/>
        <v>46419</v>
      </c>
      <c r="C66" s="13">
        <f t="shared" si="14"/>
        <v>31</v>
      </c>
      <c r="D66" s="16">
        <f t="shared" si="2"/>
        <v>19021.2963163889</v>
      </c>
      <c r="E66" s="16">
        <f t="shared" si="8"/>
        <v>12913.888897500005</v>
      </c>
      <c r="F66" s="16">
        <f t="shared" si="12"/>
        <v>10687.962983055568</v>
      </c>
      <c r="G66" s="16">
        <f t="shared" si="13"/>
        <v>4580.5555641666715</v>
      </c>
      <c r="H66" s="21">
        <f t="shared" si="9"/>
        <v>8333.3333333333339</v>
      </c>
      <c r="I66" s="16">
        <f t="shared" si="3"/>
        <v>1758333.3366666688</v>
      </c>
      <c r="J66" s="16"/>
      <c r="K66" s="16"/>
      <c r="L66" s="16"/>
      <c r="M66" s="16"/>
      <c r="N66" s="16"/>
      <c r="O66" s="16"/>
      <c r="P66" s="18"/>
      <c r="Q66" s="16"/>
      <c r="R66" s="18">
        <f t="shared" si="0"/>
        <v>0</v>
      </c>
      <c r="S66" s="18"/>
      <c r="T66" s="18"/>
      <c r="U66" s="24"/>
      <c r="V66" s="24"/>
      <c r="W66" s="24"/>
      <c r="X66" s="24"/>
      <c r="Y66" s="37">
        <v>29</v>
      </c>
      <c r="Z66" s="47">
        <f t="shared" si="10"/>
        <v>46442</v>
      </c>
      <c r="AA66" s="79">
        <f t="shared" si="4"/>
        <v>19021.2963163889</v>
      </c>
      <c r="AB66" s="48">
        <f t="shared" si="5"/>
        <v>12913.888897500005</v>
      </c>
      <c r="AC66" s="88">
        <f t="shared" si="11"/>
        <v>46443</v>
      </c>
      <c r="AD66" s="2"/>
      <c r="AE66" s="2"/>
      <c r="AF66" s="2"/>
      <c r="AG66" s="2"/>
      <c r="AH66" s="2"/>
      <c r="AI66" s="2"/>
      <c r="AJ66" s="2"/>
      <c r="AK66" s="2"/>
      <c r="AL66" s="2"/>
      <c r="AM66" s="2"/>
      <c r="AN66" s="2"/>
    </row>
    <row r="67" spans="1:40" x14ac:dyDescent="0.4">
      <c r="A67" s="20">
        <f t="shared" si="1"/>
        <v>30</v>
      </c>
      <c r="B67" s="12">
        <f t="shared" si="6"/>
        <v>46447</v>
      </c>
      <c r="C67" s="13">
        <f t="shared" si="14"/>
        <v>28</v>
      </c>
      <c r="D67" s="16">
        <f t="shared" si="2"/>
        <v>17945.370388518531</v>
      </c>
      <c r="E67" s="16">
        <f t="shared" si="8"/>
        <v>12452.777785555561</v>
      </c>
      <c r="F67" s="16">
        <f t="shared" si="12"/>
        <v>9612.0370551851975</v>
      </c>
      <c r="G67" s="16">
        <f t="shared" si="13"/>
        <v>4119.4444522222266</v>
      </c>
      <c r="H67" s="21">
        <f t="shared" si="9"/>
        <v>8333.3333333333339</v>
      </c>
      <c r="I67" s="16">
        <f t="shared" si="3"/>
        <v>1750000.0033333355</v>
      </c>
      <c r="J67" s="16"/>
      <c r="K67" s="16"/>
      <c r="L67" s="16"/>
      <c r="M67" s="16"/>
      <c r="N67" s="16"/>
      <c r="O67" s="16"/>
      <c r="P67" s="18"/>
      <c r="Q67" s="16"/>
      <c r="R67" s="18">
        <f t="shared" si="0"/>
        <v>0</v>
      </c>
      <c r="S67" s="18"/>
      <c r="T67" s="18"/>
      <c r="U67" s="24"/>
      <c r="V67" s="24"/>
      <c r="W67" s="24"/>
      <c r="X67" s="24"/>
      <c r="Y67" s="37">
        <v>30</v>
      </c>
      <c r="Z67" s="47">
        <f t="shared" si="10"/>
        <v>46470</v>
      </c>
      <c r="AA67" s="79">
        <f t="shared" si="4"/>
        <v>17945.370388518531</v>
      </c>
      <c r="AB67" s="48">
        <f t="shared" si="5"/>
        <v>12452.777785555561</v>
      </c>
      <c r="AC67" s="88">
        <f t="shared" si="11"/>
        <v>46471</v>
      </c>
      <c r="AD67" s="2"/>
      <c r="AE67" s="2"/>
      <c r="AF67" s="2"/>
      <c r="AG67" s="2"/>
      <c r="AH67" s="2"/>
      <c r="AI67" s="2"/>
      <c r="AJ67" s="2"/>
      <c r="AK67" s="2"/>
      <c r="AL67" s="2"/>
      <c r="AM67" s="2"/>
      <c r="AN67" s="2"/>
    </row>
    <row r="68" spans="1:40" x14ac:dyDescent="0.4">
      <c r="A68" s="20">
        <f t="shared" si="1"/>
        <v>31</v>
      </c>
      <c r="B68" s="12">
        <f t="shared" si="6"/>
        <v>46478</v>
      </c>
      <c r="C68" s="13">
        <f t="shared" si="14"/>
        <v>31</v>
      </c>
      <c r="D68" s="16">
        <f t="shared" si="2"/>
        <v>18920.833353425944</v>
      </c>
      <c r="E68" s="16">
        <f t="shared" si="8"/>
        <v>12870.83334194445</v>
      </c>
      <c r="F68" s="16">
        <f t="shared" si="12"/>
        <v>10587.500020092608</v>
      </c>
      <c r="G68" s="16">
        <f t="shared" si="13"/>
        <v>4537.5000086111168</v>
      </c>
      <c r="H68" s="21">
        <f t="shared" si="9"/>
        <v>8333.3333333333339</v>
      </c>
      <c r="I68" s="16">
        <f t="shared" si="3"/>
        <v>1741666.6700000023</v>
      </c>
      <c r="J68" s="16"/>
      <c r="K68" s="16"/>
      <c r="L68" s="16"/>
      <c r="M68" s="16"/>
      <c r="N68" s="16"/>
      <c r="O68" s="16"/>
      <c r="P68" s="18"/>
      <c r="Q68" s="16"/>
      <c r="R68" s="18">
        <f t="shared" si="0"/>
        <v>0</v>
      </c>
      <c r="S68" s="18"/>
      <c r="T68" s="18"/>
      <c r="U68" s="24"/>
      <c r="V68" s="24"/>
      <c r="W68" s="24"/>
      <c r="X68" s="24"/>
      <c r="Y68" s="37">
        <v>31</v>
      </c>
      <c r="Z68" s="47">
        <f t="shared" si="10"/>
        <v>46501</v>
      </c>
      <c r="AA68" s="79">
        <f t="shared" si="4"/>
        <v>18920.833353425944</v>
      </c>
      <c r="AB68" s="48">
        <f t="shared" si="5"/>
        <v>12870.83334194445</v>
      </c>
      <c r="AC68" s="88">
        <f t="shared" si="11"/>
        <v>46502</v>
      </c>
      <c r="AD68" s="2"/>
      <c r="AE68" s="2"/>
      <c r="AF68" s="2"/>
      <c r="AG68" s="2"/>
      <c r="AH68" s="2"/>
      <c r="AI68" s="2"/>
      <c r="AJ68" s="2"/>
      <c r="AK68" s="2"/>
      <c r="AL68" s="2"/>
      <c r="AM68" s="2"/>
      <c r="AN68" s="2"/>
    </row>
    <row r="69" spans="1:40" x14ac:dyDescent="0.4">
      <c r="A69" s="20">
        <f t="shared" si="1"/>
        <v>32</v>
      </c>
      <c r="B69" s="12">
        <f t="shared" si="6"/>
        <v>46508</v>
      </c>
      <c r="C69" s="13">
        <f t="shared" si="14"/>
        <v>30</v>
      </c>
      <c r="D69" s="16">
        <f t="shared" si="2"/>
        <v>18531.944463888904</v>
      </c>
      <c r="E69" s="16">
        <f t="shared" si="8"/>
        <v>12704.166675000006</v>
      </c>
      <c r="F69" s="16">
        <f t="shared" si="12"/>
        <v>10198.61113055557</v>
      </c>
      <c r="G69" s="16">
        <f t="shared" si="13"/>
        <v>4370.8333416666719</v>
      </c>
      <c r="H69" s="21">
        <f t="shared" si="9"/>
        <v>8333.3333333333339</v>
      </c>
      <c r="I69" s="16">
        <f t="shared" si="3"/>
        <v>1733333.336666669</v>
      </c>
      <c r="J69" s="16"/>
      <c r="K69" s="16"/>
      <c r="L69" s="16"/>
      <c r="M69" s="16"/>
      <c r="N69" s="16"/>
      <c r="O69" s="16"/>
      <c r="P69" s="18"/>
      <c r="Q69" s="16"/>
      <c r="R69" s="18">
        <f t="shared" si="0"/>
        <v>0</v>
      </c>
      <c r="S69" s="18"/>
      <c r="T69" s="18"/>
      <c r="U69" s="24"/>
      <c r="V69" s="24"/>
      <c r="W69" s="24"/>
      <c r="X69" s="24"/>
      <c r="Y69" s="37">
        <v>32</v>
      </c>
      <c r="Z69" s="47">
        <f t="shared" si="10"/>
        <v>46531</v>
      </c>
      <c r="AA69" s="79">
        <f t="shared" si="4"/>
        <v>18531.944463888904</v>
      </c>
      <c r="AB69" s="48">
        <f t="shared" si="5"/>
        <v>12704.166675000006</v>
      </c>
      <c r="AC69" s="88">
        <f t="shared" si="11"/>
        <v>46532</v>
      </c>
      <c r="AD69" s="2"/>
      <c r="AE69" s="2"/>
      <c r="AF69" s="2"/>
      <c r="AG69" s="2"/>
      <c r="AH69" s="2"/>
      <c r="AI69" s="2"/>
      <c r="AJ69" s="2"/>
      <c r="AK69" s="2"/>
      <c r="AL69" s="2"/>
      <c r="AM69" s="2"/>
      <c r="AN69" s="2"/>
    </row>
    <row r="70" spans="1:40" x14ac:dyDescent="0.4">
      <c r="A70" s="20">
        <f t="shared" si="1"/>
        <v>33</v>
      </c>
      <c r="B70" s="12">
        <f t="shared" si="6"/>
        <v>46539</v>
      </c>
      <c r="C70" s="13">
        <f t="shared" si="14"/>
        <v>31</v>
      </c>
      <c r="D70" s="16">
        <f t="shared" si="2"/>
        <v>18820.37039046298</v>
      </c>
      <c r="E70" s="16">
        <f t="shared" si="8"/>
        <v>12827.777786388895</v>
      </c>
      <c r="F70" s="16">
        <f t="shared" si="12"/>
        <v>10487.037057129644</v>
      </c>
      <c r="G70" s="16">
        <f t="shared" si="13"/>
        <v>4494.4444530555611</v>
      </c>
      <c r="H70" s="21">
        <f t="shared" si="9"/>
        <v>8333.3333333333339</v>
      </c>
      <c r="I70" s="16">
        <f t="shared" si="3"/>
        <v>1725000.0033333357</v>
      </c>
      <c r="J70" s="16"/>
      <c r="K70" s="16"/>
      <c r="L70" s="16"/>
      <c r="M70" s="16"/>
      <c r="N70" s="16"/>
      <c r="O70" s="16"/>
      <c r="P70" s="18"/>
      <c r="Q70" s="16"/>
      <c r="R70" s="18">
        <f t="shared" si="0"/>
        <v>0</v>
      </c>
      <c r="S70" s="18"/>
      <c r="T70" s="18"/>
      <c r="U70" s="24"/>
      <c r="V70" s="24"/>
      <c r="W70" s="24"/>
      <c r="X70" s="24"/>
      <c r="Y70" s="37">
        <v>33</v>
      </c>
      <c r="Z70" s="47">
        <f t="shared" si="10"/>
        <v>46562</v>
      </c>
      <c r="AA70" s="79">
        <f t="shared" ref="AA70:AA101" si="15">D70+R70</f>
        <v>18820.37039046298</v>
      </c>
      <c r="AB70" s="48">
        <f t="shared" ref="AB70:AB101" si="16">E70+R70</f>
        <v>12827.777786388895</v>
      </c>
      <c r="AC70" s="88">
        <f t="shared" si="11"/>
        <v>46563</v>
      </c>
      <c r="AD70" s="2"/>
      <c r="AE70" s="2"/>
      <c r="AF70" s="2"/>
      <c r="AG70" s="2"/>
      <c r="AH70" s="2"/>
      <c r="AI70" s="2"/>
      <c r="AJ70" s="2"/>
      <c r="AK70" s="2"/>
      <c r="AL70" s="2"/>
      <c r="AM70" s="2"/>
      <c r="AN70" s="2"/>
    </row>
    <row r="71" spans="1:40" x14ac:dyDescent="0.4">
      <c r="A71" s="20">
        <f t="shared" si="1"/>
        <v>34</v>
      </c>
      <c r="B71" s="12">
        <f t="shared" si="6"/>
        <v>46569</v>
      </c>
      <c r="C71" s="13">
        <f t="shared" si="14"/>
        <v>30</v>
      </c>
      <c r="D71" s="16">
        <f t="shared" si="2"/>
        <v>18434.722241666685</v>
      </c>
      <c r="E71" s="16">
        <f t="shared" si="8"/>
        <v>12662.50000833334</v>
      </c>
      <c r="F71" s="16">
        <f t="shared" si="12"/>
        <v>10101.388908333349</v>
      </c>
      <c r="G71" s="16">
        <f t="shared" si="13"/>
        <v>4329.1666750000059</v>
      </c>
      <c r="H71" s="21">
        <f t="shared" si="9"/>
        <v>8333.3333333333339</v>
      </c>
      <c r="I71" s="16">
        <f t="shared" si="3"/>
        <v>1716666.6700000025</v>
      </c>
      <c r="J71" s="16"/>
      <c r="K71" s="16"/>
      <c r="L71" s="16"/>
      <c r="M71" s="16"/>
      <c r="N71" s="16"/>
      <c r="O71" s="16"/>
      <c r="P71" s="18"/>
      <c r="Q71" s="16"/>
      <c r="R71" s="18">
        <f t="shared" si="0"/>
        <v>0</v>
      </c>
      <c r="S71" s="18"/>
      <c r="T71" s="18"/>
      <c r="U71" s="24"/>
      <c r="V71" s="24"/>
      <c r="W71" s="24"/>
      <c r="X71" s="24"/>
      <c r="Y71" s="37">
        <v>34</v>
      </c>
      <c r="Z71" s="47">
        <f t="shared" si="10"/>
        <v>46592</v>
      </c>
      <c r="AA71" s="79">
        <f t="shared" si="15"/>
        <v>18434.722241666685</v>
      </c>
      <c r="AB71" s="48">
        <f t="shared" si="16"/>
        <v>12662.50000833334</v>
      </c>
      <c r="AC71" s="88">
        <f t="shared" si="11"/>
        <v>46593</v>
      </c>
      <c r="AD71" s="2"/>
      <c r="AE71" s="2"/>
      <c r="AF71" s="2"/>
      <c r="AG71" s="2"/>
      <c r="AH71" s="2"/>
      <c r="AI71" s="2"/>
      <c r="AJ71" s="2"/>
      <c r="AK71" s="2"/>
      <c r="AL71" s="2"/>
      <c r="AM71" s="2"/>
      <c r="AN71" s="2"/>
    </row>
    <row r="72" spans="1:40" x14ac:dyDescent="0.4">
      <c r="A72" s="20">
        <f t="shared" si="1"/>
        <v>35</v>
      </c>
      <c r="B72" s="12">
        <f t="shared" si="6"/>
        <v>46600</v>
      </c>
      <c r="C72" s="13">
        <f t="shared" si="14"/>
        <v>31</v>
      </c>
      <c r="D72" s="16">
        <f t="shared" si="2"/>
        <v>18719.907427500017</v>
      </c>
      <c r="E72" s="16">
        <f t="shared" si="8"/>
        <v>12784.72223083334</v>
      </c>
      <c r="F72" s="16">
        <f t="shared" si="12"/>
        <v>10386.574094166683</v>
      </c>
      <c r="G72" s="16">
        <f t="shared" si="13"/>
        <v>4451.3888975000064</v>
      </c>
      <c r="H72" s="21">
        <f t="shared" si="9"/>
        <v>8333.3333333333339</v>
      </c>
      <c r="I72" s="16">
        <f t="shared" si="3"/>
        <v>1708333.3366666692</v>
      </c>
      <c r="J72" s="16"/>
      <c r="K72" s="16"/>
      <c r="L72" s="16"/>
      <c r="M72" s="16"/>
      <c r="N72" s="16"/>
      <c r="O72" s="16"/>
      <c r="P72" s="18"/>
      <c r="Q72" s="16"/>
      <c r="R72" s="18">
        <f t="shared" si="0"/>
        <v>0</v>
      </c>
      <c r="S72" s="18"/>
      <c r="T72" s="18"/>
      <c r="U72" s="24"/>
      <c r="V72" s="24"/>
      <c r="W72" s="24"/>
      <c r="X72" s="24"/>
      <c r="Y72" s="37">
        <v>35</v>
      </c>
      <c r="Z72" s="47">
        <f t="shared" si="10"/>
        <v>46623</v>
      </c>
      <c r="AA72" s="79">
        <f t="shared" si="15"/>
        <v>18719.907427500017</v>
      </c>
      <c r="AB72" s="48">
        <f t="shared" si="16"/>
        <v>12784.72223083334</v>
      </c>
      <c r="AC72" s="88">
        <f t="shared" si="11"/>
        <v>46624</v>
      </c>
      <c r="AD72" s="2"/>
      <c r="AE72" s="2"/>
      <c r="AF72" s="2"/>
      <c r="AG72" s="2"/>
      <c r="AH72" s="2"/>
      <c r="AI72" s="2"/>
      <c r="AJ72" s="2"/>
      <c r="AK72" s="2"/>
      <c r="AL72" s="2"/>
      <c r="AM72" s="2"/>
      <c r="AN72" s="2"/>
    </row>
    <row r="73" spans="1:40" x14ac:dyDescent="0.4">
      <c r="A73" s="20">
        <f t="shared" si="1"/>
        <v>36</v>
      </c>
      <c r="B73" s="12">
        <f t="shared" si="6"/>
        <v>46631</v>
      </c>
      <c r="C73" s="13">
        <f t="shared" si="14"/>
        <v>31</v>
      </c>
      <c r="D73" s="16">
        <f t="shared" si="2"/>
        <v>18669.675946018535</v>
      </c>
      <c r="E73" s="16">
        <f t="shared" si="8"/>
        <v>12763.194453055563</v>
      </c>
      <c r="F73" s="16">
        <f t="shared" si="12"/>
        <v>10336.342612685203</v>
      </c>
      <c r="G73" s="16">
        <f t="shared" si="13"/>
        <v>4429.8611197222281</v>
      </c>
      <c r="H73" s="21">
        <f t="shared" si="9"/>
        <v>8333.3333333333339</v>
      </c>
      <c r="I73" s="16">
        <f t="shared" si="3"/>
        <v>1700000.003333336</v>
      </c>
      <c r="J73" s="16"/>
      <c r="K73" s="16"/>
      <c r="L73" s="16"/>
      <c r="M73" s="16"/>
      <c r="N73" s="16"/>
      <c r="O73" s="16"/>
      <c r="P73" s="18"/>
      <c r="Q73" s="16"/>
      <c r="R73" s="18">
        <f t="shared" si="0"/>
        <v>31250</v>
      </c>
      <c r="S73" s="18"/>
      <c r="T73" s="18"/>
      <c r="U73" s="24"/>
      <c r="V73" s="24"/>
      <c r="W73" s="24"/>
      <c r="X73" s="24"/>
      <c r="Y73" s="37">
        <v>36</v>
      </c>
      <c r="Z73" s="47">
        <f t="shared" si="10"/>
        <v>46654</v>
      </c>
      <c r="AA73" s="79">
        <f t="shared" si="15"/>
        <v>49919.675946018535</v>
      </c>
      <c r="AB73" s="48">
        <f t="shared" si="16"/>
        <v>44013.194453055563</v>
      </c>
      <c r="AC73" s="88">
        <f t="shared" si="11"/>
        <v>46655</v>
      </c>
      <c r="AD73" s="2"/>
      <c r="AE73" s="2"/>
      <c r="AF73" s="2"/>
      <c r="AG73" s="2"/>
      <c r="AH73" s="2"/>
      <c r="AI73" s="2"/>
      <c r="AJ73" s="2"/>
      <c r="AK73" s="2"/>
      <c r="AL73" s="2"/>
      <c r="AM73" s="2"/>
      <c r="AN73" s="2"/>
    </row>
    <row r="74" spans="1:40" x14ac:dyDescent="0.4">
      <c r="A74" s="20">
        <f t="shared" si="1"/>
        <v>37</v>
      </c>
      <c r="B74" s="12">
        <f t="shared" si="6"/>
        <v>46661</v>
      </c>
      <c r="C74" s="13">
        <f t="shared" si="14"/>
        <v>30</v>
      </c>
      <c r="D74" s="16">
        <f t="shared" si="2"/>
        <v>18288.888908333349</v>
      </c>
      <c r="E74" s="16">
        <f t="shared" si="8"/>
        <v>12600.00000833334</v>
      </c>
      <c r="F74" s="16">
        <f t="shared" si="12"/>
        <v>9955.5555750000149</v>
      </c>
      <c r="G74" s="16">
        <f t="shared" si="13"/>
        <v>4266.6666750000068</v>
      </c>
      <c r="H74" s="21">
        <f t="shared" si="9"/>
        <v>8333.3333333333339</v>
      </c>
      <c r="I74" s="16">
        <f t="shared" si="3"/>
        <v>1691666.6700000027</v>
      </c>
      <c r="J74" s="16"/>
      <c r="K74" s="16"/>
      <c r="L74" s="16"/>
      <c r="M74" s="16"/>
      <c r="N74" s="16"/>
      <c r="O74" s="16"/>
      <c r="P74" s="18"/>
      <c r="Q74" s="16"/>
      <c r="R74" s="18">
        <f t="shared" si="0"/>
        <v>0</v>
      </c>
      <c r="S74" s="18"/>
      <c r="T74" s="18"/>
      <c r="U74" s="24"/>
      <c r="V74" s="24"/>
      <c r="W74" s="24"/>
      <c r="X74" s="24"/>
      <c r="Y74" s="37">
        <v>37</v>
      </c>
      <c r="Z74" s="47">
        <f t="shared" si="10"/>
        <v>46684</v>
      </c>
      <c r="AA74" s="79">
        <f t="shared" si="15"/>
        <v>18288.888908333349</v>
      </c>
      <c r="AB74" s="48">
        <f t="shared" si="16"/>
        <v>12600.00000833334</v>
      </c>
      <c r="AC74" s="88">
        <f t="shared" si="11"/>
        <v>46685</v>
      </c>
      <c r="AD74" s="2"/>
      <c r="AE74" s="2"/>
      <c r="AF74" s="2"/>
      <c r="AG74" s="2"/>
      <c r="AH74" s="2"/>
      <c r="AI74" s="2"/>
      <c r="AJ74" s="2"/>
      <c r="AK74" s="2"/>
      <c r="AL74" s="2"/>
      <c r="AM74" s="2"/>
      <c r="AN74" s="2"/>
    </row>
    <row r="75" spans="1:40" x14ac:dyDescent="0.4">
      <c r="A75" s="20">
        <f t="shared" si="1"/>
        <v>38</v>
      </c>
      <c r="B75" s="12">
        <f t="shared" si="6"/>
        <v>46692</v>
      </c>
      <c r="C75" s="13">
        <f t="shared" si="14"/>
        <v>31</v>
      </c>
      <c r="D75" s="16">
        <f t="shared" si="2"/>
        <v>18569.212983055571</v>
      </c>
      <c r="E75" s="16">
        <f t="shared" si="8"/>
        <v>12720.138897500008</v>
      </c>
      <c r="F75" s="16">
        <f t="shared" si="12"/>
        <v>10235.879649722239</v>
      </c>
      <c r="G75" s="16">
        <f t="shared" si="13"/>
        <v>4386.8055641666733</v>
      </c>
      <c r="H75" s="21">
        <f t="shared" si="9"/>
        <v>8333.3333333333339</v>
      </c>
      <c r="I75" s="16">
        <f t="shared" si="3"/>
        <v>1683333.3366666695</v>
      </c>
      <c r="J75" s="16"/>
      <c r="K75" s="16"/>
      <c r="L75" s="16"/>
      <c r="M75" s="16"/>
      <c r="N75" s="16"/>
      <c r="O75" s="16"/>
      <c r="P75" s="18"/>
      <c r="Q75" s="16"/>
      <c r="R75" s="18">
        <f t="shared" si="0"/>
        <v>0</v>
      </c>
      <c r="S75" s="18"/>
      <c r="T75" s="18"/>
      <c r="U75" s="24"/>
      <c r="V75" s="24"/>
      <c r="W75" s="24"/>
      <c r="X75" s="24"/>
      <c r="Y75" s="37">
        <v>38</v>
      </c>
      <c r="Z75" s="47">
        <f t="shared" si="10"/>
        <v>46715</v>
      </c>
      <c r="AA75" s="79">
        <f t="shared" si="15"/>
        <v>18569.212983055571</v>
      </c>
      <c r="AB75" s="48">
        <f t="shared" si="16"/>
        <v>12720.138897500008</v>
      </c>
      <c r="AC75" s="88">
        <f t="shared" si="11"/>
        <v>46716</v>
      </c>
      <c r="AD75" s="2"/>
      <c r="AE75" s="2"/>
      <c r="AF75" s="2"/>
      <c r="AG75" s="2"/>
      <c r="AH75" s="2"/>
      <c r="AI75" s="2"/>
      <c r="AJ75" s="2"/>
      <c r="AK75" s="2"/>
      <c r="AL75" s="2"/>
      <c r="AM75" s="2"/>
      <c r="AN75" s="2"/>
    </row>
    <row r="76" spans="1:40" x14ac:dyDescent="0.4">
      <c r="A76" s="20">
        <f t="shared" si="1"/>
        <v>39</v>
      </c>
      <c r="B76" s="12">
        <f t="shared" si="6"/>
        <v>46722</v>
      </c>
      <c r="C76" s="13">
        <f t="shared" si="14"/>
        <v>30</v>
      </c>
      <c r="D76" s="16">
        <f t="shared" si="2"/>
        <v>18191.66668611113</v>
      </c>
      <c r="E76" s="16">
        <f t="shared" si="8"/>
        <v>12558.333341666674</v>
      </c>
      <c r="F76" s="16">
        <f t="shared" si="12"/>
        <v>9858.3333527777941</v>
      </c>
      <c r="G76" s="16">
        <f t="shared" si="13"/>
        <v>4225.0000083333398</v>
      </c>
      <c r="H76" s="21">
        <f t="shared" si="9"/>
        <v>8333.3333333333339</v>
      </c>
      <c r="I76" s="16">
        <f t="shared" si="3"/>
        <v>1675000.0033333362</v>
      </c>
      <c r="J76" s="16"/>
      <c r="K76" s="16"/>
      <c r="L76" s="16"/>
      <c r="M76" s="16"/>
      <c r="N76" s="16"/>
      <c r="O76" s="16"/>
      <c r="P76" s="18"/>
      <c r="Q76" s="16"/>
      <c r="R76" s="18">
        <f t="shared" si="0"/>
        <v>0</v>
      </c>
      <c r="S76" s="18"/>
      <c r="T76" s="18"/>
      <c r="U76" s="24"/>
      <c r="V76" s="24"/>
      <c r="W76" s="24"/>
      <c r="X76" s="24"/>
      <c r="Y76" s="37">
        <v>39</v>
      </c>
      <c r="Z76" s="47">
        <f t="shared" si="10"/>
        <v>46745</v>
      </c>
      <c r="AA76" s="79">
        <f t="shared" si="15"/>
        <v>18191.66668611113</v>
      </c>
      <c r="AB76" s="48">
        <f t="shared" si="16"/>
        <v>12558.333341666674</v>
      </c>
      <c r="AC76" s="88">
        <f t="shared" si="11"/>
        <v>46746</v>
      </c>
      <c r="AD76" s="2"/>
      <c r="AE76" s="2"/>
      <c r="AF76" s="2"/>
      <c r="AG76" s="2"/>
      <c r="AH76" s="2"/>
      <c r="AI76" s="2"/>
      <c r="AJ76" s="2"/>
      <c r="AK76" s="2"/>
      <c r="AL76" s="2"/>
      <c r="AM76" s="2"/>
      <c r="AN76" s="2"/>
    </row>
    <row r="77" spans="1:40" x14ac:dyDescent="0.4">
      <c r="A77" s="20">
        <f t="shared" si="1"/>
        <v>40</v>
      </c>
      <c r="B77" s="12">
        <f t="shared" si="6"/>
        <v>46753</v>
      </c>
      <c r="C77" s="13">
        <f t="shared" si="14"/>
        <v>31</v>
      </c>
      <c r="D77" s="16">
        <f t="shared" si="2"/>
        <v>18468.750020092608</v>
      </c>
      <c r="E77" s="16">
        <f t="shared" si="8"/>
        <v>12677.083341944452</v>
      </c>
      <c r="F77" s="16">
        <f t="shared" si="12"/>
        <v>10135.416686759276</v>
      </c>
      <c r="G77" s="16">
        <f t="shared" si="13"/>
        <v>4343.7500086111177</v>
      </c>
      <c r="H77" s="21">
        <f t="shared" si="9"/>
        <v>8333.3333333333339</v>
      </c>
      <c r="I77" s="16">
        <f t="shared" si="3"/>
        <v>1666666.670000003</v>
      </c>
      <c r="J77" s="16"/>
      <c r="K77" s="16"/>
      <c r="L77" s="16"/>
      <c r="M77" s="16"/>
      <c r="N77" s="16"/>
      <c r="O77" s="16"/>
      <c r="P77" s="18"/>
      <c r="Q77" s="16"/>
      <c r="R77" s="18">
        <f t="shared" si="0"/>
        <v>0</v>
      </c>
      <c r="S77" s="18"/>
      <c r="T77" s="18"/>
      <c r="U77" s="24"/>
      <c r="V77" s="24"/>
      <c r="W77" s="24"/>
      <c r="X77" s="24"/>
      <c r="Y77" s="37">
        <v>40</v>
      </c>
      <c r="Z77" s="47">
        <f t="shared" si="10"/>
        <v>46776</v>
      </c>
      <c r="AA77" s="79">
        <f t="shared" si="15"/>
        <v>18468.750020092608</v>
      </c>
      <c r="AB77" s="48">
        <f t="shared" si="16"/>
        <v>12677.083341944452</v>
      </c>
      <c r="AC77" s="88">
        <f t="shared" si="11"/>
        <v>46777</v>
      </c>
      <c r="AD77" s="2"/>
      <c r="AE77" s="2"/>
      <c r="AF77" s="2"/>
      <c r="AG77" s="2"/>
      <c r="AH77" s="2"/>
      <c r="AI77" s="2"/>
      <c r="AJ77" s="2"/>
      <c r="AK77" s="2"/>
      <c r="AL77" s="2"/>
      <c r="AM77" s="2"/>
      <c r="AN77" s="2"/>
    </row>
    <row r="78" spans="1:40" x14ac:dyDescent="0.4">
      <c r="A78" s="20">
        <f t="shared" si="1"/>
        <v>41</v>
      </c>
      <c r="B78" s="12">
        <f t="shared" si="6"/>
        <v>46784</v>
      </c>
      <c r="C78" s="13">
        <f t="shared" si="14"/>
        <v>31</v>
      </c>
      <c r="D78" s="16">
        <f t="shared" si="2"/>
        <v>18418.51853861113</v>
      </c>
      <c r="E78" s="16">
        <f t="shared" si="8"/>
        <v>12655.555564166674</v>
      </c>
      <c r="F78" s="16">
        <f t="shared" si="12"/>
        <v>10085.185205277796</v>
      </c>
      <c r="G78" s="16">
        <f t="shared" si="13"/>
        <v>4322.2222308333403</v>
      </c>
      <c r="H78" s="21">
        <f t="shared" si="9"/>
        <v>8333.3333333333339</v>
      </c>
      <c r="I78" s="16">
        <f t="shared" si="3"/>
        <v>1658333.3366666697</v>
      </c>
      <c r="J78" s="16"/>
      <c r="K78" s="16"/>
      <c r="L78" s="16"/>
      <c r="M78" s="16"/>
      <c r="N78" s="16"/>
      <c r="O78" s="16"/>
      <c r="P78" s="18"/>
      <c r="Q78" s="16"/>
      <c r="R78" s="18">
        <f t="shared" si="0"/>
        <v>0</v>
      </c>
      <c r="S78" s="18"/>
      <c r="T78" s="18"/>
      <c r="U78" s="24"/>
      <c r="V78" s="24"/>
      <c r="W78" s="24"/>
      <c r="X78" s="24"/>
      <c r="Y78" s="37">
        <v>41</v>
      </c>
      <c r="Z78" s="47">
        <f t="shared" si="10"/>
        <v>46807</v>
      </c>
      <c r="AA78" s="79">
        <f t="shared" si="15"/>
        <v>18418.51853861113</v>
      </c>
      <c r="AB78" s="48">
        <f t="shared" si="16"/>
        <v>12655.555564166674</v>
      </c>
      <c r="AC78" s="88">
        <f t="shared" si="11"/>
        <v>46808</v>
      </c>
      <c r="AD78" s="2"/>
      <c r="AE78" s="2"/>
      <c r="AF78" s="2"/>
      <c r="AG78" s="2"/>
      <c r="AH78" s="2"/>
      <c r="AI78" s="2"/>
      <c r="AJ78" s="2"/>
      <c r="AK78" s="2"/>
      <c r="AL78" s="2"/>
      <c r="AM78" s="2"/>
      <c r="AN78" s="2"/>
    </row>
    <row r="79" spans="1:40" x14ac:dyDescent="0.4">
      <c r="A79" s="20">
        <f t="shared" si="1"/>
        <v>42</v>
      </c>
      <c r="B79" s="12">
        <f t="shared" si="6"/>
        <v>46813</v>
      </c>
      <c r="C79" s="13">
        <f t="shared" si="14"/>
        <v>29</v>
      </c>
      <c r="D79" s="16">
        <f t="shared" si="2"/>
        <v>17723.379648425944</v>
      </c>
      <c r="E79" s="16">
        <f t="shared" si="8"/>
        <v>12357.638896944452</v>
      </c>
      <c r="F79" s="16">
        <f t="shared" si="12"/>
        <v>9390.0463150926098</v>
      </c>
      <c r="G79" s="16">
        <f t="shared" si="13"/>
        <v>4024.305563611118</v>
      </c>
      <c r="H79" s="21">
        <f t="shared" si="9"/>
        <v>8333.3333333333339</v>
      </c>
      <c r="I79" s="16">
        <f t="shared" si="3"/>
        <v>1650000.0033333364</v>
      </c>
      <c r="J79" s="16"/>
      <c r="K79" s="16"/>
      <c r="L79" s="16"/>
      <c r="M79" s="16"/>
      <c r="N79" s="16"/>
      <c r="O79" s="16"/>
      <c r="P79" s="18"/>
      <c r="Q79" s="16"/>
      <c r="R79" s="18">
        <f t="shared" si="0"/>
        <v>0</v>
      </c>
      <c r="S79" s="18"/>
      <c r="T79" s="18"/>
      <c r="U79" s="24"/>
      <c r="V79" s="24"/>
      <c r="W79" s="24"/>
      <c r="X79" s="24"/>
      <c r="Y79" s="37">
        <v>42</v>
      </c>
      <c r="Z79" s="47">
        <f t="shared" si="10"/>
        <v>46836</v>
      </c>
      <c r="AA79" s="79">
        <f t="shared" si="15"/>
        <v>17723.379648425944</v>
      </c>
      <c r="AB79" s="48">
        <f t="shared" si="16"/>
        <v>12357.638896944452</v>
      </c>
      <c r="AC79" s="88">
        <f t="shared" si="11"/>
        <v>46837</v>
      </c>
      <c r="AD79" s="2"/>
      <c r="AE79" s="2"/>
      <c r="AF79" s="2"/>
      <c r="AG79" s="2"/>
      <c r="AH79" s="2"/>
      <c r="AI79" s="2"/>
      <c r="AJ79" s="2"/>
      <c r="AK79" s="2"/>
      <c r="AL79" s="2"/>
      <c r="AM79" s="2"/>
      <c r="AN79" s="2"/>
    </row>
    <row r="80" spans="1:40" x14ac:dyDescent="0.4">
      <c r="A80" s="20">
        <f t="shared" si="1"/>
        <v>43</v>
      </c>
      <c r="B80" s="12">
        <f t="shared" si="6"/>
        <v>46844</v>
      </c>
      <c r="C80" s="13">
        <f t="shared" si="14"/>
        <v>31</v>
      </c>
      <c r="D80" s="16">
        <f t="shared" si="2"/>
        <v>18318.05557564817</v>
      </c>
      <c r="E80" s="16">
        <f t="shared" si="8"/>
        <v>12612.500008611119</v>
      </c>
      <c r="F80" s="16">
        <f t="shared" si="12"/>
        <v>9984.7222423148341</v>
      </c>
      <c r="G80" s="16">
        <f t="shared" si="13"/>
        <v>4279.1666752777855</v>
      </c>
      <c r="H80" s="21">
        <f t="shared" si="9"/>
        <v>8333.3333333333339</v>
      </c>
      <c r="I80" s="16">
        <f t="shared" si="3"/>
        <v>1641666.6700000032</v>
      </c>
      <c r="J80" s="16"/>
      <c r="K80" s="16"/>
      <c r="L80" s="16"/>
      <c r="M80" s="16"/>
      <c r="N80" s="16"/>
      <c r="O80" s="16"/>
      <c r="P80" s="18"/>
      <c r="Q80" s="16"/>
      <c r="R80" s="18">
        <f t="shared" si="0"/>
        <v>0</v>
      </c>
      <c r="S80" s="18"/>
      <c r="T80" s="18"/>
      <c r="U80" s="24"/>
      <c r="V80" s="24"/>
      <c r="W80" s="24"/>
      <c r="X80" s="24"/>
      <c r="Y80" s="37">
        <v>43</v>
      </c>
      <c r="Z80" s="47">
        <f t="shared" si="10"/>
        <v>46867</v>
      </c>
      <c r="AA80" s="79">
        <f t="shared" si="15"/>
        <v>18318.05557564817</v>
      </c>
      <c r="AB80" s="48">
        <f t="shared" si="16"/>
        <v>12612.500008611119</v>
      </c>
      <c r="AC80" s="88">
        <f t="shared" si="11"/>
        <v>46868</v>
      </c>
      <c r="AD80" s="2"/>
      <c r="AE80" s="2"/>
      <c r="AF80" s="2"/>
      <c r="AG80" s="2"/>
      <c r="AH80" s="2"/>
      <c r="AI80" s="2"/>
      <c r="AJ80" s="2"/>
      <c r="AK80" s="2"/>
      <c r="AL80" s="2"/>
      <c r="AM80" s="2"/>
      <c r="AN80" s="2"/>
    </row>
    <row r="81" spans="1:40" x14ac:dyDescent="0.4">
      <c r="A81" s="20">
        <f t="shared" si="1"/>
        <v>44</v>
      </c>
      <c r="B81" s="12">
        <f t="shared" si="6"/>
        <v>46874</v>
      </c>
      <c r="C81" s="13">
        <f t="shared" si="14"/>
        <v>30</v>
      </c>
      <c r="D81" s="16">
        <f t="shared" si="2"/>
        <v>17948.611130555575</v>
      </c>
      <c r="E81" s="16">
        <f t="shared" si="8"/>
        <v>12454.166675000008</v>
      </c>
      <c r="F81" s="16">
        <f t="shared" si="12"/>
        <v>9615.2777972222411</v>
      </c>
      <c r="G81" s="16">
        <f t="shared" si="13"/>
        <v>4120.8333416666746</v>
      </c>
      <c r="H81" s="21">
        <f t="shared" si="9"/>
        <v>8333.3333333333339</v>
      </c>
      <c r="I81" s="16">
        <f t="shared" si="3"/>
        <v>1633333.3366666699</v>
      </c>
      <c r="J81" s="16"/>
      <c r="K81" s="16"/>
      <c r="L81" s="16"/>
      <c r="M81" s="16"/>
      <c r="N81" s="16"/>
      <c r="O81" s="16"/>
      <c r="P81" s="18"/>
      <c r="Q81" s="16"/>
      <c r="R81" s="18">
        <f t="shared" si="0"/>
        <v>0</v>
      </c>
      <c r="S81" s="18"/>
      <c r="T81" s="18"/>
      <c r="U81" s="24"/>
      <c r="V81" s="24"/>
      <c r="W81" s="24"/>
      <c r="X81" s="24"/>
      <c r="Y81" s="37">
        <v>44</v>
      </c>
      <c r="Z81" s="47">
        <f t="shared" si="10"/>
        <v>46897</v>
      </c>
      <c r="AA81" s="79">
        <f t="shared" si="15"/>
        <v>17948.611130555575</v>
      </c>
      <c r="AB81" s="48">
        <f t="shared" si="16"/>
        <v>12454.166675000008</v>
      </c>
      <c r="AC81" s="88">
        <f t="shared" si="11"/>
        <v>46898</v>
      </c>
      <c r="AD81" s="2"/>
      <c r="AE81" s="2"/>
      <c r="AF81" s="2"/>
      <c r="AG81" s="2"/>
      <c r="AH81" s="2"/>
      <c r="AI81" s="2"/>
      <c r="AJ81" s="2"/>
      <c r="AK81" s="2"/>
      <c r="AL81" s="2"/>
      <c r="AM81" s="2"/>
      <c r="AN81" s="2"/>
    </row>
    <row r="82" spans="1:40" x14ac:dyDescent="0.4">
      <c r="A82" s="20">
        <f t="shared" si="1"/>
        <v>45</v>
      </c>
      <c r="B82" s="12">
        <f t="shared" si="6"/>
        <v>46905</v>
      </c>
      <c r="C82" s="13">
        <f t="shared" si="14"/>
        <v>31</v>
      </c>
      <c r="D82" s="16">
        <f t="shared" si="2"/>
        <v>18217.592612685206</v>
      </c>
      <c r="E82" s="16">
        <f t="shared" si="8"/>
        <v>12569.444453055563</v>
      </c>
      <c r="F82" s="16">
        <f t="shared" si="12"/>
        <v>9884.2592793518706</v>
      </c>
      <c r="G82" s="16">
        <f t="shared" si="13"/>
        <v>4236.1111197222299</v>
      </c>
      <c r="H82" s="21">
        <f t="shared" si="9"/>
        <v>8333.3333333333339</v>
      </c>
      <c r="I82" s="16">
        <f t="shared" si="3"/>
        <v>1625000.0033333367</v>
      </c>
      <c r="J82" s="16"/>
      <c r="K82" s="16"/>
      <c r="L82" s="16"/>
      <c r="M82" s="16"/>
      <c r="N82" s="16"/>
      <c r="O82" s="16"/>
      <c r="P82" s="18"/>
      <c r="Q82" s="16"/>
      <c r="R82" s="18">
        <f t="shared" si="0"/>
        <v>0</v>
      </c>
      <c r="S82" s="18"/>
      <c r="T82" s="18"/>
      <c r="U82" s="24"/>
      <c r="V82" s="24"/>
      <c r="W82" s="24"/>
      <c r="X82" s="24"/>
      <c r="Y82" s="37">
        <v>45</v>
      </c>
      <c r="Z82" s="47">
        <f t="shared" si="10"/>
        <v>46928</v>
      </c>
      <c r="AA82" s="79">
        <f t="shared" si="15"/>
        <v>18217.592612685206</v>
      </c>
      <c r="AB82" s="48">
        <f t="shared" si="16"/>
        <v>12569.444453055563</v>
      </c>
      <c r="AC82" s="88">
        <f t="shared" si="11"/>
        <v>46929</v>
      </c>
      <c r="AD82" s="2"/>
      <c r="AE82" s="2"/>
      <c r="AF82" s="2"/>
      <c r="AG82" s="2"/>
      <c r="AH82" s="2"/>
      <c r="AI82" s="2"/>
      <c r="AJ82" s="2"/>
      <c r="AK82" s="2"/>
      <c r="AL82" s="2"/>
      <c r="AM82" s="2"/>
      <c r="AN82" s="2"/>
    </row>
    <row r="83" spans="1:40" x14ac:dyDescent="0.4">
      <c r="A83" s="20">
        <f t="shared" si="1"/>
        <v>46</v>
      </c>
      <c r="B83" s="12">
        <f t="shared" si="6"/>
        <v>46935</v>
      </c>
      <c r="C83" s="13">
        <f t="shared" si="14"/>
        <v>30</v>
      </c>
      <c r="D83" s="16">
        <f t="shared" si="2"/>
        <v>17851.388908333352</v>
      </c>
      <c r="E83" s="16">
        <f t="shared" si="8"/>
        <v>12412.500008333343</v>
      </c>
      <c r="F83" s="16">
        <f t="shared" si="12"/>
        <v>9518.0555750000185</v>
      </c>
      <c r="G83" s="16">
        <f t="shared" si="13"/>
        <v>4079.1666750000086</v>
      </c>
      <c r="H83" s="21">
        <f t="shared" si="9"/>
        <v>8333.3333333333339</v>
      </c>
      <c r="I83" s="16">
        <f t="shared" si="3"/>
        <v>1616666.6700000034</v>
      </c>
      <c r="J83" s="16"/>
      <c r="K83" s="16"/>
      <c r="L83" s="16"/>
      <c r="M83" s="16"/>
      <c r="N83" s="16"/>
      <c r="O83" s="16"/>
      <c r="P83" s="18"/>
      <c r="Q83" s="16"/>
      <c r="R83" s="18">
        <f t="shared" si="0"/>
        <v>0</v>
      </c>
      <c r="S83" s="18"/>
      <c r="T83" s="18"/>
      <c r="U83" s="24"/>
      <c r="V83" s="24"/>
      <c r="W83" s="24"/>
      <c r="X83" s="24"/>
      <c r="Y83" s="37">
        <v>46</v>
      </c>
      <c r="Z83" s="47">
        <f t="shared" si="10"/>
        <v>46958</v>
      </c>
      <c r="AA83" s="79">
        <f t="shared" si="15"/>
        <v>17851.388908333352</v>
      </c>
      <c r="AB83" s="48">
        <f t="shared" si="16"/>
        <v>12412.500008333343</v>
      </c>
      <c r="AC83" s="88">
        <f t="shared" si="11"/>
        <v>46959</v>
      </c>
      <c r="AD83" s="2"/>
      <c r="AE83" s="2"/>
      <c r="AF83" s="2"/>
      <c r="AG83" s="2"/>
      <c r="AH83" s="2"/>
      <c r="AI83" s="2"/>
      <c r="AJ83" s="2"/>
      <c r="AK83" s="2"/>
      <c r="AL83" s="2"/>
      <c r="AM83" s="2"/>
      <c r="AN83" s="2"/>
    </row>
    <row r="84" spans="1:40" x14ac:dyDescent="0.4">
      <c r="A84" s="20">
        <f t="shared" si="1"/>
        <v>47</v>
      </c>
      <c r="B84" s="12">
        <f t="shared" si="6"/>
        <v>46966</v>
      </c>
      <c r="C84" s="13">
        <f t="shared" si="14"/>
        <v>31</v>
      </c>
      <c r="D84" s="16">
        <f t="shared" si="2"/>
        <v>18117.129649722243</v>
      </c>
      <c r="E84" s="16">
        <f t="shared" si="8"/>
        <v>12526.388897500008</v>
      </c>
      <c r="F84" s="16">
        <f t="shared" si="12"/>
        <v>9783.796316388909</v>
      </c>
      <c r="G84" s="16">
        <f t="shared" si="13"/>
        <v>4193.0555641666751</v>
      </c>
      <c r="H84" s="21">
        <f t="shared" si="9"/>
        <v>8333.3333333333339</v>
      </c>
      <c r="I84" s="16">
        <f t="shared" si="3"/>
        <v>1608333.3366666702</v>
      </c>
      <c r="J84" s="16"/>
      <c r="K84" s="16"/>
      <c r="L84" s="16"/>
      <c r="M84" s="16"/>
      <c r="N84" s="16"/>
      <c r="O84" s="16"/>
      <c r="P84" s="18"/>
      <c r="Q84" s="16"/>
      <c r="R84" s="18">
        <f t="shared" si="0"/>
        <v>0</v>
      </c>
      <c r="S84" s="18"/>
      <c r="T84" s="18"/>
      <c r="U84" s="24"/>
      <c r="V84" s="24"/>
      <c r="W84" s="24"/>
      <c r="X84" s="24"/>
      <c r="Y84" s="37">
        <v>47</v>
      </c>
      <c r="Z84" s="47">
        <f t="shared" si="10"/>
        <v>46989</v>
      </c>
      <c r="AA84" s="79">
        <f t="shared" si="15"/>
        <v>18117.129649722243</v>
      </c>
      <c r="AB84" s="48">
        <f t="shared" si="16"/>
        <v>12526.388897500008</v>
      </c>
      <c r="AC84" s="88">
        <f t="shared" si="11"/>
        <v>46990</v>
      </c>
      <c r="AD84" s="2"/>
      <c r="AE84" s="2"/>
      <c r="AF84" s="2"/>
      <c r="AG84" s="2"/>
      <c r="AH84" s="2"/>
      <c r="AI84" s="2"/>
      <c r="AJ84" s="2"/>
      <c r="AK84" s="2"/>
      <c r="AL84" s="2"/>
      <c r="AM84" s="2"/>
      <c r="AN84" s="2"/>
    </row>
    <row r="85" spans="1:40" x14ac:dyDescent="0.4">
      <c r="A85" s="20">
        <f t="shared" si="1"/>
        <v>48</v>
      </c>
      <c r="B85" s="12">
        <f t="shared" si="6"/>
        <v>46997</v>
      </c>
      <c r="C85" s="13">
        <f t="shared" si="14"/>
        <v>31</v>
      </c>
      <c r="D85" s="16">
        <f t="shared" si="2"/>
        <v>18066.898168240761</v>
      </c>
      <c r="E85" s="16">
        <f t="shared" si="8"/>
        <v>12504.861119722231</v>
      </c>
      <c r="F85" s="16">
        <f t="shared" si="12"/>
        <v>9733.564834907429</v>
      </c>
      <c r="G85" s="16">
        <f t="shared" si="13"/>
        <v>4171.5277863888978</v>
      </c>
      <c r="H85" s="21">
        <f t="shared" si="9"/>
        <v>8333.3333333333339</v>
      </c>
      <c r="I85" s="16">
        <f t="shared" si="3"/>
        <v>1600000.0033333369</v>
      </c>
      <c r="J85" s="16"/>
      <c r="K85" s="16"/>
      <c r="L85" s="16"/>
      <c r="M85" s="16"/>
      <c r="N85" s="16"/>
      <c r="O85" s="16"/>
      <c r="P85" s="18"/>
      <c r="Q85" s="16"/>
      <c r="R85" s="18">
        <f t="shared" si="0"/>
        <v>31250</v>
      </c>
      <c r="S85" s="18"/>
      <c r="T85" s="18"/>
      <c r="U85" s="24"/>
      <c r="V85" s="24"/>
      <c r="W85" s="24"/>
      <c r="X85" s="24"/>
      <c r="Y85" s="37">
        <v>48</v>
      </c>
      <c r="Z85" s="47">
        <f t="shared" si="10"/>
        <v>47020</v>
      </c>
      <c r="AA85" s="79">
        <f t="shared" si="15"/>
        <v>49316.898168240761</v>
      </c>
      <c r="AB85" s="48">
        <f t="shared" si="16"/>
        <v>43754.861119722234</v>
      </c>
      <c r="AC85" s="88">
        <f t="shared" si="11"/>
        <v>47021</v>
      </c>
      <c r="AD85" s="2"/>
      <c r="AE85" s="2"/>
      <c r="AF85" s="2"/>
      <c r="AG85" s="2"/>
      <c r="AH85" s="2"/>
      <c r="AI85" s="2"/>
      <c r="AJ85" s="2"/>
      <c r="AK85" s="2"/>
      <c r="AL85" s="2"/>
      <c r="AM85" s="2"/>
      <c r="AN85" s="2"/>
    </row>
    <row r="86" spans="1:40" x14ac:dyDescent="0.4">
      <c r="A86" s="20">
        <f t="shared" si="1"/>
        <v>49</v>
      </c>
      <c r="B86" s="12">
        <f t="shared" si="6"/>
        <v>47027</v>
      </c>
      <c r="C86" s="13">
        <f t="shared" si="14"/>
        <v>30</v>
      </c>
      <c r="D86" s="16">
        <f t="shared" si="2"/>
        <v>17705.55557500002</v>
      </c>
      <c r="E86" s="16">
        <f t="shared" si="8"/>
        <v>12350.000008333343</v>
      </c>
      <c r="F86" s="16">
        <f t="shared" si="12"/>
        <v>9372.2222416666882</v>
      </c>
      <c r="G86" s="16">
        <f t="shared" si="13"/>
        <v>4016.6666750000086</v>
      </c>
      <c r="H86" s="21">
        <f t="shared" si="9"/>
        <v>8333.3333333333339</v>
      </c>
      <c r="I86" s="16">
        <f t="shared" si="3"/>
        <v>1591666.6700000037</v>
      </c>
      <c r="J86" s="16"/>
      <c r="K86" s="16"/>
      <c r="L86" s="16"/>
      <c r="M86" s="16"/>
      <c r="N86" s="16"/>
      <c r="O86" s="16"/>
      <c r="P86" s="18"/>
      <c r="Q86" s="16"/>
      <c r="R86" s="18">
        <f t="shared" si="0"/>
        <v>0</v>
      </c>
      <c r="S86" s="18"/>
      <c r="T86" s="18"/>
      <c r="U86" s="24"/>
      <c r="V86" s="24"/>
      <c r="W86" s="24"/>
      <c r="X86" s="24"/>
      <c r="Y86" s="37">
        <v>49</v>
      </c>
      <c r="Z86" s="47">
        <f t="shared" si="10"/>
        <v>47050</v>
      </c>
      <c r="AA86" s="79">
        <f t="shared" si="15"/>
        <v>17705.55557500002</v>
      </c>
      <c r="AB86" s="48">
        <f t="shared" si="16"/>
        <v>12350.000008333343</v>
      </c>
      <c r="AC86" s="88">
        <f t="shared" si="11"/>
        <v>47051</v>
      </c>
      <c r="AD86" s="2"/>
      <c r="AE86" s="2"/>
      <c r="AF86" s="2"/>
      <c r="AG86" s="2"/>
      <c r="AH86" s="2"/>
      <c r="AI86" s="2"/>
      <c r="AJ86" s="2"/>
      <c r="AK86" s="2"/>
      <c r="AL86" s="2"/>
      <c r="AM86" s="2"/>
      <c r="AN86" s="2"/>
    </row>
    <row r="87" spans="1:40" x14ac:dyDescent="0.4">
      <c r="A87" s="20">
        <f t="shared" si="1"/>
        <v>50</v>
      </c>
      <c r="B87" s="12">
        <f t="shared" si="6"/>
        <v>47058</v>
      </c>
      <c r="C87" s="13">
        <f t="shared" si="14"/>
        <v>31</v>
      </c>
      <c r="D87" s="16">
        <f t="shared" si="2"/>
        <v>17966.435205277801</v>
      </c>
      <c r="E87" s="16">
        <f t="shared" si="8"/>
        <v>12461.805564166676</v>
      </c>
      <c r="F87" s="16">
        <f t="shared" si="12"/>
        <v>9633.1018719444673</v>
      </c>
      <c r="G87" s="16">
        <f t="shared" si="13"/>
        <v>4128.4722308333421</v>
      </c>
      <c r="H87" s="21">
        <f t="shared" si="9"/>
        <v>8333.3333333333339</v>
      </c>
      <c r="I87" s="16">
        <f t="shared" si="3"/>
        <v>1583333.3366666704</v>
      </c>
      <c r="J87" s="16"/>
      <c r="K87" s="16"/>
      <c r="L87" s="16"/>
      <c r="M87" s="16"/>
      <c r="N87" s="16"/>
      <c r="O87" s="16"/>
      <c r="P87" s="18"/>
      <c r="Q87" s="16"/>
      <c r="R87" s="18">
        <f t="shared" si="0"/>
        <v>0</v>
      </c>
      <c r="S87" s="18"/>
      <c r="T87" s="18"/>
      <c r="U87" s="24"/>
      <c r="V87" s="24"/>
      <c r="W87" s="24"/>
      <c r="X87" s="24"/>
      <c r="Y87" s="37">
        <v>50</v>
      </c>
      <c r="Z87" s="47">
        <f t="shared" si="10"/>
        <v>47081</v>
      </c>
      <c r="AA87" s="79">
        <f t="shared" si="15"/>
        <v>17966.435205277801</v>
      </c>
      <c r="AB87" s="48">
        <f t="shared" si="16"/>
        <v>12461.805564166676</v>
      </c>
      <c r="AC87" s="88">
        <f t="shared" si="11"/>
        <v>47082</v>
      </c>
      <c r="AD87" s="2"/>
      <c r="AE87" s="2"/>
      <c r="AF87" s="2"/>
      <c r="AG87" s="2"/>
      <c r="AH87" s="2"/>
      <c r="AI87" s="2"/>
      <c r="AJ87" s="2"/>
      <c r="AK87" s="2"/>
      <c r="AL87" s="2"/>
      <c r="AM87" s="2"/>
      <c r="AN87" s="2"/>
    </row>
    <row r="88" spans="1:40" x14ac:dyDescent="0.4">
      <c r="A88" s="20">
        <f t="shared" si="1"/>
        <v>51</v>
      </c>
      <c r="B88" s="12">
        <f t="shared" si="6"/>
        <v>47088</v>
      </c>
      <c r="C88" s="13">
        <f t="shared" si="14"/>
        <v>30</v>
      </c>
      <c r="D88" s="16">
        <f t="shared" si="2"/>
        <v>17608.333352777801</v>
      </c>
      <c r="E88" s="16">
        <f t="shared" si="8"/>
        <v>12308.333341666676</v>
      </c>
      <c r="F88" s="16">
        <f t="shared" si="12"/>
        <v>9275.0000194444674</v>
      </c>
      <c r="G88" s="16">
        <f t="shared" si="13"/>
        <v>3975.0000083333421</v>
      </c>
      <c r="H88" s="21">
        <f t="shared" si="9"/>
        <v>8333.3333333333339</v>
      </c>
      <c r="I88" s="16">
        <f t="shared" si="3"/>
        <v>1575000.0033333371</v>
      </c>
      <c r="J88" s="16"/>
      <c r="K88" s="16"/>
      <c r="L88" s="16"/>
      <c r="M88" s="16"/>
      <c r="N88" s="16"/>
      <c r="O88" s="16"/>
      <c r="P88" s="18"/>
      <c r="Q88" s="16"/>
      <c r="R88" s="18">
        <f t="shared" si="0"/>
        <v>0</v>
      </c>
      <c r="S88" s="18"/>
      <c r="T88" s="18"/>
      <c r="U88" s="24"/>
      <c r="V88" s="24"/>
      <c r="W88" s="24"/>
      <c r="X88" s="24"/>
      <c r="Y88" s="37">
        <v>51</v>
      </c>
      <c r="Z88" s="47">
        <f t="shared" si="10"/>
        <v>47111</v>
      </c>
      <c r="AA88" s="79">
        <f t="shared" si="15"/>
        <v>17608.333352777801</v>
      </c>
      <c r="AB88" s="48">
        <f t="shared" si="16"/>
        <v>12308.333341666676</v>
      </c>
      <c r="AC88" s="88">
        <f t="shared" si="11"/>
        <v>47112</v>
      </c>
      <c r="AD88" s="2"/>
      <c r="AE88" s="2"/>
      <c r="AF88" s="2"/>
      <c r="AG88" s="2"/>
      <c r="AH88" s="2"/>
      <c r="AI88" s="2"/>
      <c r="AJ88" s="2"/>
      <c r="AK88" s="2"/>
      <c r="AL88" s="2"/>
      <c r="AM88" s="2"/>
      <c r="AN88" s="2"/>
    </row>
    <row r="89" spans="1:40" x14ac:dyDescent="0.4">
      <c r="A89" s="20">
        <f t="shared" si="1"/>
        <v>52</v>
      </c>
      <c r="B89" s="12">
        <f t="shared" si="6"/>
        <v>47119</v>
      </c>
      <c r="C89" s="13">
        <f t="shared" si="14"/>
        <v>31</v>
      </c>
      <c r="D89" s="16">
        <f t="shared" si="2"/>
        <v>17865.972242314841</v>
      </c>
      <c r="E89" s="16">
        <f t="shared" si="8"/>
        <v>12418.750008611121</v>
      </c>
      <c r="F89" s="16">
        <f t="shared" si="12"/>
        <v>9532.6389089815057</v>
      </c>
      <c r="G89" s="16">
        <f t="shared" si="13"/>
        <v>4085.4166752777865</v>
      </c>
      <c r="H89" s="21">
        <f t="shared" si="9"/>
        <v>8333.3333333333339</v>
      </c>
      <c r="I89" s="16">
        <f t="shared" si="3"/>
        <v>1566666.6700000039</v>
      </c>
      <c r="J89" s="16"/>
      <c r="K89" s="16"/>
      <c r="L89" s="16"/>
      <c r="M89" s="16"/>
      <c r="N89" s="16"/>
      <c r="O89" s="16"/>
      <c r="P89" s="18"/>
      <c r="Q89" s="16"/>
      <c r="R89" s="18">
        <f t="shared" si="0"/>
        <v>0</v>
      </c>
      <c r="S89" s="18"/>
      <c r="T89" s="18"/>
      <c r="U89" s="24"/>
      <c r="V89" s="24"/>
      <c r="W89" s="24"/>
      <c r="X89" s="24"/>
      <c r="Y89" s="37">
        <v>52</v>
      </c>
      <c r="Z89" s="47">
        <f t="shared" si="10"/>
        <v>47142</v>
      </c>
      <c r="AA89" s="79">
        <f t="shared" si="15"/>
        <v>17865.972242314841</v>
      </c>
      <c r="AB89" s="48">
        <f t="shared" si="16"/>
        <v>12418.750008611121</v>
      </c>
      <c r="AC89" s="88">
        <f t="shared" si="11"/>
        <v>47143</v>
      </c>
      <c r="AD89" s="2"/>
      <c r="AE89" s="2"/>
      <c r="AF89" s="2"/>
      <c r="AG89" s="2"/>
      <c r="AH89" s="2"/>
      <c r="AI89" s="2"/>
      <c r="AJ89" s="2"/>
      <c r="AK89" s="2"/>
      <c r="AL89" s="2"/>
      <c r="AM89" s="2"/>
      <c r="AN89" s="2"/>
    </row>
    <row r="90" spans="1:40" x14ac:dyDescent="0.4">
      <c r="A90" s="20">
        <f t="shared" si="1"/>
        <v>53</v>
      </c>
      <c r="B90" s="12">
        <f t="shared" si="6"/>
        <v>47150</v>
      </c>
      <c r="C90" s="13">
        <f t="shared" si="14"/>
        <v>31</v>
      </c>
      <c r="D90" s="16">
        <f t="shared" si="2"/>
        <v>17815.74076083336</v>
      </c>
      <c r="E90" s="16">
        <f t="shared" si="8"/>
        <v>12397.222230833344</v>
      </c>
      <c r="F90" s="16">
        <f t="shared" si="12"/>
        <v>9482.4074275000239</v>
      </c>
      <c r="G90" s="16">
        <f t="shared" si="13"/>
        <v>4063.8888975000095</v>
      </c>
      <c r="H90" s="21">
        <f t="shared" si="9"/>
        <v>8333.3333333333339</v>
      </c>
      <c r="I90" s="16">
        <f t="shared" si="3"/>
        <v>1558333.3366666706</v>
      </c>
      <c r="J90" s="16"/>
      <c r="K90" s="16"/>
      <c r="L90" s="16"/>
      <c r="M90" s="16"/>
      <c r="N90" s="16"/>
      <c r="O90" s="16"/>
      <c r="P90" s="18"/>
      <c r="Q90" s="16"/>
      <c r="R90" s="18">
        <f t="shared" si="0"/>
        <v>0</v>
      </c>
      <c r="S90" s="18"/>
      <c r="T90" s="18"/>
      <c r="U90" s="24"/>
      <c r="V90" s="24"/>
      <c r="W90" s="24"/>
      <c r="X90" s="24"/>
      <c r="Y90" s="37">
        <v>53</v>
      </c>
      <c r="Z90" s="47">
        <f t="shared" si="10"/>
        <v>47173</v>
      </c>
      <c r="AA90" s="79">
        <f t="shared" si="15"/>
        <v>17815.74076083336</v>
      </c>
      <c r="AB90" s="48">
        <f t="shared" si="16"/>
        <v>12397.222230833344</v>
      </c>
      <c r="AC90" s="88">
        <f t="shared" si="11"/>
        <v>47174</v>
      </c>
      <c r="AD90" s="2"/>
      <c r="AE90" s="2"/>
      <c r="AF90" s="2"/>
      <c r="AG90" s="2"/>
      <c r="AH90" s="2"/>
      <c r="AI90" s="2"/>
      <c r="AJ90" s="2"/>
      <c r="AK90" s="2"/>
      <c r="AL90" s="2"/>
      <c r="AM90" s="2"/>
      <c r="AN90" s="2"/>
    </row>
    <row r="91" spans="1:40" x14ac:dyDescent="0.4">
      <c r="A91" s="20">
        <f t="shared" si="1"/>
        <v>54</v>
      </c>
      <c r="B91" s="12">
        <f t="shared" si="6"/>
        <v>47178</v>
      </c>
      <c r="C91" s="13">
        <f t="shared" si="14"/>
        <v>28</v>
      </c>
      <c r="D91" s="16">
        <f t="shared" si="2"/>
        <v>16856.481499629652</v>
      </c>
      <c r="E91" s="16">
        <f t="shared" si="8"/>
        <v>11986.111118888897</v>
      </c>
      <c r="F91" s="16">
        <f t="shared" si="12"/>
        <v>8523.1481662963179</v>
      </c>
      <c r="G91" s="16">
        <f t="shared" si="13"/>
        <v>3652.7777855555642</v>
      </c>
      <c r="H91" s="21">
        <f t="shared" si="9"/>
        <v>8333.3333333333339</v>
      </c>
      <c r="I91" s="16">
        <f t="shared" si="3"/>
        <v>1550000.0033333374</v>
      </c>
      <c r="J91" s="16"/>
      <c r="K91" s="16"/>
      <c r="L91" s="16"/>
      <c r="M91" s="16"/>
      <c r="N91" s="16"/>
      <c r="O91" s="16"/>
      <c r="P91" s="18"/>
      <c r="Q91" s="16"/>
      <c r="R91" s="18">
        <f t="shared" si="0"/>
        <v>0</v>
      </c>
      <c r="S91" s="18"/>
      <c r="T91" s="18"/>
      <c r="U91" s="24"/>
      <c r="V91" s="24"/>
      <c r="W91" s="24"/>
      <c r="X91" s="24"/>
      <c r="Y91" s="37">
        <v>54</v>
      </c>
      <c r="Z91" s="47">
        <f t="shared" si="10"/>
        <v>47201</v>
      </c>
      <c r="AA91" s="79">
        <f t="shared" si="15"/>
        <v>16856.481499629652</v>
      </c>
      <c r="AB91" s="48">
        <f t="shared" si="16"/>
        <v>11986.111118888897</v>
      </c>
      <c r="AC91" s="88">
        <f t="shared" si="11"/>
        <v>47202</v>
      </c>
      <c r="AD91" s="2"/>
      <c r="AE91" s="2"/>
      <c r="AF91" s="2"/>
      <c r="AG91" s="2"/>
      <c r="AH91" s="2"/>
      <c r="AI91" s="2"/>
      <c r="AJ91" s="2"/>
      <c r="AK91" s="2"/>
      <c r="AL91" s="2"/>
      <c r="AM91" s="2"/>
      <c r="AN91" s="2"/>
    </row>
    <row r="92" spans="1:40" x14ac:dyDescent="0.4">
      <c r="A92" s="20">
        <f t="shared" si="1"/>
        <v>55</v>
      </c>
      <c r="B92" s="12">
        <f t="shared" si="6"/>
        <v>47209</v>
      </c>
      <c r="C92" s="13">
        <f t="shared" si="14"/>
        <v>31</v>
      </c>
      <c r="D92" s="16">
        <f t="shared" si="2"/>
        <v>17715.277797870396</v>
      </c>
      <c r="E92" s="16">
        <f t="shared" si="8"/>
        <v>12354.166675277789</v>
      </c>
      <c r="F92" s="16">
        <f t="shared" si="12"/>
        <v>9381.9444645370641</v>
      </c>
      <c r="G92" s="16">
        <f t="shared" si="13"/>
        <v>4020.8333419444543</v>
      </c>
      <c r="H92" s="21">
        <f t="shared" si="9"/>
        <v>8333.3333333333339</v>
      </c>
      <c r="I92" s="16">
        <f t="shared" si="3"/>
        <v>1541666.6700000041</v>
      </c>
      <c r="J92" s="16"/>
      <c r="K92" s="16"/>
      <c r="L92" s="16"/>
      <c r="M92" s="16"/>
      <c r="N92" s="16"/>
      <c r="O92" s="16"/>
      <c r="P92" s="18"/>
      <c r="Q92" s="16"/>
      <c r="R92" s="18">
        <f t="shared" si="0"/>
        <v>0</v>
      </c>
      <c r="S92" s="18"/>
      <c r="T92" s="18"/>
      <c r="U92" s="24"/>
      <c r="V92" s="24"/>
      <c r="W92" s="24"/>
      <c r="X92" s="24"/>
      <c r="Y92" s="37">
        <v>55</v>
      </c>
      <c r="Z92" s="47">
        <f t="shared" si="10"/>
        <v>47232</v>
      </c>
      <c r="AA92" s="79">
        <f t="shared" si="15"/>
        <v>17715.277797870396</v>
      </c>
      <c r="AB92" s="48">
        <f t="shared" si="16"/>
        <v>12354.166675277789</v>
      </c>
      <c r="AC92" s="88">
        <f t="shared" si="11"/>
        <v>47233</v>
      </c>
      <c r="AD92" s="2"/>
      <c r="AE92" s="2"/>
      <c r="AF92" s="2"/>
      <c r="AG92" s="2"/>
      <c r="AH92" s="2"/>
      <c r="AI92" s="2"/>
      <c r="AJ92" s="2"/>
      <c r="AK92" s="2"/>
      <c r="AL92" s="2"/>
      <c r="AM92" s="2"/>
      <c r="AN92" s="2"/>
    </row>
    <row r="93" spans="1:40" x14ac:dyDescent="0.4">
      <c r="A93" s="20">
        <f t="shared" si="1"/>
        <v>56</v>
      </c>
      <c r="B93" s="12">
        <f t="shared" si="6"/>
        <v>47239</v>
      </c>
      <c r="C93" s="13">
        <f t="shared" si="14"/>
        <v>30</v>
      </c>
      <c r="D93" s="16">
        <f t="shared" si="2"/>
        <v>17365.277797222247</v>
      </c>
      <c r="E93" s="16">
        <f t="shared" si="8"/>
        <v>12204.166675000011</v>
      </c>
      <c r="F93" s="16">
        <f t="shared" si="12"/>
        <v>9031.9444638889145</v>
      </c>
      <c r="G93" s="16">
        <f t="shared" si="13"/>
        <v>3870.8333416666769</v>
      </c>
      <c r="H93" s="21">
        <f t="shared" si="9"/>
        <v>8333.3333333333339</v>
      </c>
      <c r="I93" s="16">
        <f t="shared" si="3"/>
        <v>1533333.3366666709</v>
      </c>
      <c r="J93" s="16"/>
      <c r="K93" s="16"/>
      <c r="L93" s="16"/>
      <c r="M93" s="16"/>
      <c r="N93" s="16"/>
      <c r="O93" s="16"/>
      <c r="P93" s="18"/>
      <c r="Q93" s="16"/>
      <c r="R93" s="18">
        <f t="shared" si="0"/>
        <v>0</v>
      </c>
      <c r="S93" s="18"/>
      <c r="T93" s="18"/>
      <c r="U93" s="24"/>
      <c r="V93" s="24"/>
      <c r="W93" s="24"/>
      <c r="X93" s="24"/>
      <c r="Y93" s="37">
        <v>56</v>
      </c>
      <c r="Z93" s="47">
        <f t="shared" si="10"/>
        <v>47262</v>
      </c>
      <c r="AA93" s="79">
        <f t="shared" si="15"/>
        <v>17365.277797222247</v>
      </c>
      <c r="AB93" s="48">
        <f t="shared" si="16"/>
        <v>12204.166675000011</v>
      </c>
      <c r="AC93" s="88">
        <f t="shared" si="11"/>
        <v>47263</v>
      </c>
      <c r="AD93" s="2"/>
      <c r="AE93" s="2"/>
      <c r="AF93" s="2"/>
      <c r="AG93" s="2"/>
      <c r="AH93" s="2"/>
      <c r="AI93" s="2"/>
      <c r="AJ93" s="2"/>
      <c r="AK93" s="2"/>
      <c r="AL93" s="2"/>
      <c r="AM93" s="2"/>
      <c r="AN93" s="2"/>
    </row>
    <row r="94" spans="1:40" x14ac:dyDescent="0.4">
      <c r="A94" s="20">
        <f t="shared" si="1"/>
        <v>57</v>
      </c>
      <c r="B94" s="12">
        <f t="shared" si="6"/>
        <v>47270</v>
      </c>
      <c r="C94" s="13">
        <f t="shared" ref="C94:C125" si="17">IF(A94="","",IF(A94=$F$9,1+B94-DATE(YEAR(B93),MONTH(B93),1),B94-B93))</f>
        <v>31</v>
      </c>
      <c r="D94" s="16">
        <f t="shared" si="2"/>
        <v>17614.814834907433</v>
      </c>
      <c r="E94" s="16">
        <f t="shared" si="8"/>
        <v>12311.111119722233</v>
      </c>
      <c r="F94" s="16">
        <f t="shared" si="12"/>
        <v>9281.4815015741005</v>
      </c>
      <c r="G94" s="16">
        <f t="shared" si="13"/>
        <v>3977.7777863888991</v>
      </c>
      <c r="H94" s="21">
        <f t="shared" si="9"/>
        <v>8333.3333333333339</v>
      </c>
      <c r="I94" s="16">
        <f t="shared" si="3"/>
        <v>1525000.0033333376</v>
      </c>
      <c r="J94" s="16"/>
      <c r="K94" s="16"/>
      <c r="L94" s="16"/>
      <c r="M94" s="16"/>
      <c r="N94" s="16"/>
      <c r="O94" s="16"/>
      <c r="P94" s="18"/>
      <c r="Q94" s="16"/>
      <c r="R94" s="18">
        <f t="shared" si="0"/>
        <v>0</v>
      </c>
      <c r="S94" s="18"/>
      <c r="T94" s="18"/>
      <c r="U94" s="24"/>
      <c r="V94" s="24"/>
      <c r="W94" s="24"/>
      <c r="X94" s="24"/>
      <c r="Y94" s="37">
        <v>57</v>
      </c>
      <c r="Z94" s="47">
        <f t="shared" si="10"/>
        <v>47293</v>
      </c>
      <c r="AA94" s="79">
        <f t="shared" si="15"/>
        <v>17614.814834907433</v>
      </c>
      <c r="AB94" s="48">
        <f t="shared" si="16"/>
        <v>12311.111119722233</v>
      </c>
      <c r="AC94" s="88">
        <f t="shared" si="11"/>
        <v>47294</v>
      </c>
      <c r="AD94" s="2"/>
      <c r="AE94" s="2"/>
      <c r="AF94" s="2"/>
      <c r="AG94" s="2"/>
      <c r="AH94" s="2"/>
      <c r="AI94" s="2"/>
      <c r="AJ94" s="2"/>
      <c r="AK94" s="2"/>
      <c r="AL94" s="2"/>
      <c r="AM94" s="2"/>
      <c r="AN94" s="2"/>
    </row>
    <row r="95" spans="1:40" x14ac:dyDescent="0.4">
      <c r="A95" s="20">
        <f t="shared" si="1"/>
        <v>58</v>
      </c>
      <c r="B95" s="12">
        <f t="shared" si="6"/>
        <v>47300</v>
      </c>
      <c r="C95" s="13">
        <f t="shared" si="17"/>
        <v>30</v>
      </c>
      <c r="D95" s="16">
        <f t="shared" si="2"/>
        <v>17268.055575000028</v>
      </c>
      <c r="E95" s="16">
        <f t="shared" si="8"/>
        <v>12162.500008333343</v>
      </c>
      <c r="F95" s="16">
        <f t="shared" si="12"/>
        <v>8934.7222416666918</v>
      </c>
      <c r="G95" s="16">
        <f t="shared" si="13"/>
        <v>3829.1666750000104</v>
      </c>
      <c r="H95" s="21">
        <f t="shared" si="9"/>
        <v>8333.3333333333339</v>
      </c>
      <c r="I95" s="16">
        <f t="shared" si="3"/>
        <v>1516666.6700000043</v>
      </c>
      <c r="J95" s="16"/>
      <c r="K95" s="16"/>
      <c r="L95" s="16"/>
      <c r="M95" s="16"/>
      <c r="N95" s="16"/>
      <c r="O95" s="16"/>
      <c r="P95" s="18"/>
      <c r="Q95" s="16"/>
      <c r="R95" s="18">
        <f t="shared" si="0"/>
        <v>0</v>
      </c>
      <c r="S95" s="18"/>
      <c r="T95" s="18"/>
      <c r="U95" s="24"/>
      <c r="V95" s="24"/>
      <c r="W95" s="24"/>
      <c r="X95" s="24"/>
      <c r="Y95" s="37">
        <v>58</v>
      </c>
      <c r="Z95" s="47">
        <f t="shared" si="10"/>
        <v>47323</v>
      </c>
      <c r="AA95" s="79">
        <f t="shared" si="15"/>
        <v>17268.055575000028</v>
      </c>
      <c r="AB95" s="48">
        <f t="shared" si="16"/>
        <v>12162.500008333343</v>
      </c>
      <c r="AC95" s="88">
        <f t="shared" si="11"/>
        <v>47324</v>
      </c>
      <c r="AD95" s="2"/>
      <c r="AE95" s="2"/>
      <c r="AF95" s="2"/>
      <c r="AG95" s="2"/>
      <c r="AH95" s="2"/>
      <c r="AI95" s="2"/>
      <c r="AJ95" s="2"/>
      <c r="AK95" s="2"/>
      <c r="AL95" s="2"/>
      <c r="AM95" s="2"/>
      <c r="AN95" s="2"/>
    </row>
    <row r="96" spans="1:40" x14ac:dyDescent="0.4">
      <c r="A96" s="20">
        <f t="shared" si="1"/>
        <v>59</v>
      </c>
      <c r="B96" s="12">
        <f t="shared" si="6"/>
        <v>47331</v>
      </c>
      <c r="C96" s="13">
        <f t="shared" si="17"/>
        <v>31</v>
      </c>
      <c r="D96" s="16">
        <f t="shared" si="2"/>
        <v>17514.351871944469</v>
      </c>
      <c r="E96" s="16">
        <f t="shared" si="8"/>
        <v>12268.055564166678</v>
      </c>
      <c r="F96" s="16">
        <f t="shared" si="12"/>
        <v>9181.018538611137</v>
      </c>
      <c r="G96" s="16">
        <f t="shared" si="13"/>
        <v>3934.7222308333444</v>
      </c>
      <c r="H96" s="21">
        <f t="shared" si="9"/>
        <v>8333.3333333333339</v>
      </c>
      <c r="I96" s="16">
        <f t="shared" si="3"/>
        <v>1508333.3366666711</v>
      </c>
      <c r="J96" s="16"/>
      <c r="K96" s="16"/>
      <c r="L96" s="16"/>
      <c r="M96" s="16"/>
      <c r="N96" s="16"/>
      <c r="O96" s="16"/>
      <c r="P96" s="18"/>
      <c r="Q96" s="16"/>
      <c r="R96" s="18">
        <f t="shared" si="0"/>
        <v>0</v>
      </c>
      <c r="S96" s="18"/>
      <c r="T96" s="18"/>
      <c r="U96" s="24"/>
      <c r="V96" s="24"/>
      <c r="W96" s="24"/>
      <c r="X96" s="24"/>
      <c r="Y96" s="37">
        <v>59</v>
      </c>
      <c r="Z96" s="47">
        <f t="shared" si="10"/>
        <v>47354</v>
      </c>
      <c r="AA96" s="79">
        <f t="shared" si="15"/>
        <v>17514.351871944469</v>
      </c>
      <c r="AB96" s="48">
        <f t="shared" si="16"/>
        <v>12268.055564166678</v>
      </c>
      <c r="AC96" s="88">
        <f t="shared" si="11"/>
        <v>47355</v>
      </c>
      <c r="AD96" s="2"/>
      <c r="AE96" s="2"/>
      <c r="AF96" s="2"/>
      <c r="AG96" s="2"/>
      <c r="AH96" s="2"/>
      <c r="AI96" s="2"/>
      <c r="AJ96" s="2"/>
      <c r="AK96" s="2"/>
      <c r="AL96" s="2"/>
      <c r="AM96" s="2"/>
      <c r="AN96" s="2"/>
    </row>
    <row r="97" spans="1:40" x14ac:dyDescent="0.4">
      <c r="A97" s="20">
        <f t="shared" si="1"/>
        <v>60</v>
      </c>
      <c r="B97" s="12">
        <f t="shared" si="6"/>
        <v>47362</v>
      </c>
      <c r="C97" s="13">
        <f t="shared" si="17"/>
        <v>31</v>
      </c>
      <c r="D97" s="16">
        <f t="shared" si="2"/>
        <v>17464.120390462991</v>
      </c>
      <c r="E97" s="16">
        <f t="shared" si="8"/>
        <v>12246.5277863889</v>
      </c>
      <c r="F97" s="16">
        <f t="shared" si="12"/>
        <v>9130.7870571296571</v>
      </c>
      <c r="G97" s="16">
        <f t="shared" si="13"/>
        <v>3913.194453055567</v>
      </c>
      <c r="H97" s="21">
        <f t="shared" si="9"/>
        <v>8333.3333333333339</v>
      </c>
      <c r="I97" s="16">
        <f t="shared" si="3"/>
        <v>1500000.0033333378</v>
      </c>
      <c r="J97" s="16"/>
      <c r="K97" s="16"/>
      <c r="L97" s="16"/>
      <c r="M97" s="16"/>
      <c r="N97" s="16"/>
      <c r="O97" s="16"/>
      <c r="P97" s="18"/>
      <c r="Q97" s="16"/>
      <c r="R97" s="18">
        <f t="shared" si="0"/>
        <v>31250</v>
      </c>
      <c r="S97" s="18"/>
      <c r="T97" s="18"/>
      <c r="U97" s="24"/>
      <c r="V97" s="24"/>
      <c r="W97" s="24"/>
      <c r="X97" s="24"/>
      <c r="Y97" s="37">
        <v>60</v>
      </c>
      <c r="Z97" s="47">
        <f t="shared" si="10"/>
        <v>47385</v>
      </c>
      <c r="AA97" s="79">
        <f t="shared" si="15"/>
        <v>48714.120390462995</v>
      </c>
      <c r="AB97" s="48">
        <f t="shared" si="16"/>
        <v>43496.527786388899</v>
      </c>
      <c r="AC97" s="88">
        <f t="shared" si="11"/>
        <v>47386</v>
      </c>
      <c r="AD97" s="2"/>
      <c r="AE97" s="2"/>
      <c r="AF97" s="2"/>
      <c r="AG97" s="2"/>
      <c r="AH97" s="2"/>
      <c r="AI97" s="2"/>
      <c r="AJ97" s="2"/>
      <c r="AK97" s="2"/>
      <c r="AL97" s="2"/>
      <c r="AM97" s="2"/>
      <c r="AN97" s="2"/>
    </row>
    <row r="98" spans="1:40" x14ac:dyDescent="0.4">
      <c r="A98" s="20">
        <f t="shared" si="1"/>
        <v>61</v>
      </c>
      <c r="B98" s="12">
        <f t="shared" si="6"/>
        <v>47392</v>
      </c>
      <c r="C98" s="13">
        <f t="shared" si="17"/>
        <v>30</v>
      </c>
      <c r="D98" s="16">
        <f t="shared" si="2"/>
        <v>17122.222241666692</v>
      </c>
      <c r="E98" s="16">
        <f t="shared" si="8"/>
        <v>12100.000008333345</v>
      </c>
      <c r="F98" s="16">
        <f t="shared" si="12"/>
        <v>8788.8889083333597</v>
      </c>
      <c r="G98" s="16">
        <f t="shared" si="13"/>
        <v>3766.6666750000113</v>
      </c>
      <c r="H98" s="21">
        <f t="shared" si="9"/>
        <v>8333.3333333333339</v>
      </c>
      <c r="I98" s="16">
        <f t="shared" si="3"/>
        <v>1491666.6700000046</v>
      </c>
      <c r="J98" s="16"/>
      <c r="K98" s="16"/>
      <c r="L98" s="16"/>
      <c r="M98" s="16"/>
      <c r="N98" s="16"/>
      <c r="O98" s="16"/>
      <c r="P98" s="18"/>
      <c r="Q98" s="16"/>
      <c r="R98" s="18">
        <f t="shared" si="0"/>
        <v>0</v>
      </c>
      <c r="S98" s="18"/>
      <c r="T98" s="18"/>
      <c r="U98" s="24"/>
      <c r="V98" s="24"/>
      <c r="W98" s="24"/>
      <c r="X98" s="24"/>
      <c r="Y98" s="37">
        <v>61</v>
      </c>
      <c r="Z98" s="47">
        <f t="shared" si="10"/>
        <v>47415</v>
      </c>
      <c r="AA98" s="79">
        <f t="shared" si="15"/>
        <v>17122.222241666692</v>
      </c>
      <c r="AB98" s="48">
        <f t="shared" si="16"/>
        <v>12100.000008333345</v>
      </c>
      <c r="AC98" s="88">
        <f t="shared" si="11"/>
        <v>47416</v>
      </c>
      <c r="AD98" s="2"/>
      <c r="AE98" s="2"/>
      <c r="AF98" s="2"/>
      <c r="AG98" s="2"/>
      <c r="AH98" s="2"/>
      <c r="AI98" s="2"/>
      <c r="AJ98" s="2"/>
      <c r="AK98" s="2"/>
      <c r="AL98" s="2"/>
      <c r="AM98" s="2"/>
      <c r="AN98" s="2"/>
    </row>
    <row r="99" spans="1:40" x14ac:dyDescent="0.4">
      <c r="A99" s="20">
        <f t="shared" si="1"/>
        <v>62</v>
      </c>
      <c r="B99" s="12">
        <f t="shared" si="6"/>
        <v>47423</v>
      </c>
      <c r="C99" s="13">
        <f t="shared" si="17"/>
        <v>31</v>
      </c>
      <c r="D99" s="16">
        <f t="shared" si="2"/>
        <v>17363.657427500031</v>
      </c>
      <c r="E99" s="16">
        <f t="shared" si="8"/>
        <v>12203.472230833346</v>
      </c>
      <c r="F99" s="16">
        <f t="shared" si="12"/>
        <v>9030.3240941666954</v>
      </c>
      <c r="G99" s="16">
        <f t="shared" si="13"/>
        <v>3870.1388975000123</v>
      </c>
      <c r="H99" s="21">
        <f t="shared" si="9"/>
        <v>8333.3333333333339</v>
      </c>
      <c r="I99" s="16">
        <f t="shared" si="3"/>
        <v>1483333.3366666713</v>
      </c>
      <c r="J99" s="16"/>
      <c r="K99" s="16"/>
      <c r="L99" s="16"/>
      <c r="M99" s="16"/>
      <c r="N99" s="16"/>
      <c r="O99" s="16"/>
      <c r="P99" s="18"/>
      <c r="Q99" s="16"/>
      <c r="R99" s="18">
        <f t="shared" si="0"/>
        <v>0</v>
      </c>
      <c r="S99" s="18"/>
      <c r="T99" s="18"/>
      <c r="U99" s="24"/>
      <c r="V99" s="24"/>
      <c r="W99" s="24"/>
      <c r="X99" s="24"/>
      <c r="Y99" s="37">
        <v>62</v>
      </c>
      <c r="Z99" s="47">
        <f t="shared" si="10"/>
        <v>47446</v>
      </c>
      <c r="AA99" s="79">
        <f t="shared" si="15"/>
        <v>17363.657427500031</v>
      </c>
      <c r="AB99" s="48">
        <f t="shared" si="16"/>
        <v>12203.472230833346</v>
      </c>
      <c r="AC99" s="88">
        <f t="shared" si="11"/>
        <v>47447</v>
      </c>
      <c r="AD99" s="2"/>
      <c r="AE99" s="2"/>
      <c r="AF99" s="2"/>
      <c r="AG99" s="2"/>
      <c r="AH99" s="2"/>
      <c r="AI99" s="2"/>
      <c r="AJ99" s="2"/>
      <c r="AK99" s="2"/>
      <c r="AL99" s="2"/>
      <c r="AM99" s="2"/>
      <c r="AN99" s="2"/>
    </row>
    <row r="100" spans="1:40" x14ac:dyDescent="0.4">
      <c r="A100" s="20">
        <f t="shared" si="1"/>
        <v>63</v>
      </c>
      <c r="B100" s="12">
        <f t="shared" si="6"/>
        <v>47453</v>
      </c>
      <c r="C100" s="13">
        <f t="shared" si="17"/>
        <v>30</v>
      </c>
      <c r="D100" s="16">
        <f t="shared" si="2"/>
        <v>17025.000019444473</v>
      </c>
      <c r="E100" s="16">
        <f t="shared" si="8"/>
        <v>12058.333341666679</v>
      </c>
      <c r="F100" s="16">
        <f t="shared" si="12"/>
        <v>8691.6666861111389</v>
      </c>
      <c r="G100" s="16">
        <f t="shared" si="13"/>
        <v>3725.0000083333448</v>
      </c>
      <c r="H100" s="21">
        <f t="shared" si="9"/>
        <v>8333.3333333333339</v>
      </c>
      <c r="I100" s="16">
        <f t="shared" si="3"/>
        <v>1475000.0033333381</v>
      </c>
      <c r="J100" s="16"/>
      <c r="K100" s="16"/>
      <c r="L100" s="16"/>
      <c r="M100" s="16"/>
      <c r="N100" s="16"/>
      <c r="O100" s="16"/>
      <c r="P100" s="18"/>
      <c r="Q100" s="16"/>
      <c r="R100" s="18">
        <f t="shared" si="0"/>
        <v>0</v>
      </c>
      <c r="S100" s="18"/>
      <c r="T100" s="18"/>
      <c r="U100" s="24"/>
      <c r="V100" s="24"/>
      <c r="W100" s="24"/>
      <c r="X100" s="24"/>
      <c r="Y100" s="37">
        <v>63</v>
      </c>
      <c r="Z100" s="47">
        <f t="shared" si="10"/>
        <v>47476</v>
      </c>
      <c r="AA100" s="79">
        <f t="shared" si="15"/>
        <v>17025.000019444473</v>
      </c>
      <c r="AB100" s="48">
        <f t="shared" si="16"/>
        <v>12058.333341666679</v>
      </c>
      <c r="AC100" s="88">
        <f t="shared" si="11"/>
        <v>47477</v>
      </c>
      <c r="AD100" s="2"/>
      <c r="AE100" s="2"/>
      <c r="AF100" s="2"/>
      <c r="AG100" s="2"/>
      <c r="AH100" s="2"/>
      <c r="AI100" s="2"/>
      <c r="AJ100" s="2"/>
      <c r="AK100" s="2"/>
      <c r="AL100" s="2"/>
      <c r="AM100" s="2"/>
      <c r="AN100" s="2"/>
    </row>
    <row r="101" spans="1:40" x14ac:dyDescent="0.4">
      <c r="A101" s="20">
        <f t="shared" si="1"/>
        <v>64</v>
      </c>
      <c r="B101" s="12">
        <f t="shared" si="6"/>
        <v>47484</v>
      </c>
      <c r="C101" s="13">
        <f t="shared" si="17"/>
        <v>31</v>
      </c>
      <c r="D101" s="16">
        <f t="shared" si="2"/>
        <v>17263.194464537068</v>
      </c>
      <c r="E101" s="16">
        <f t="shared" si="8"/>
        <v>12160.416675277791</v>
      </c>
      <c r="F101" s="16">
        <f t="shared" si="12"/>
        <v>8929.8611312037337</v>
      </c>
      <c r="G101" s="16">
        <f t="shared" si="13"/>
        <v>3827.0833419444566</v>
      </c>
      <c r="H101" s="21">
        <f t="shared" si="9"/>
        <v>8333.3333333333339</v>
      </c>
      <c r="I101" s="16">
        <f t="shared" si="3"/>
        <v>1466666.6700000048</v>
      </c>
      <c r="J101" s="16"/>
      <c r="K101" s="16"/>
      <c r="L101" s="16"/>
      <c r="M101" s="16"/>
      <c r="N101" s="16"/>
      <c r="O101" s="16"/>
      <c r="P101" s="18"/>
      <c r="Q101" s="16"/>
      <c r="R101" s="18">
        <f t="shared" ref="R101:R164" si="18">IF(A100="","",IF(A102="",0,IF(MOD(A101,12)=0,$F$6*$L$6,0)))</f>
        <v>0</v>
      </c>
      <c r="S101" s="18"/>
      <c r="T101" s="18"/>
      <c r="U101" s="24"/>
      <c r="V101" s="24"/>
      <c r="W101" s="24"/>
      <c r="X101" s="24"/>
      <c r="Y101" s="37">
        <v>64</v>
      </c>
      <c r="Z101" s="47">
        <f t="shared" si="10"/>
        <v>47507</v>
      </c>
      <c r="AA101" s="79">
        <f t="shared" si="15"/>
        <v>17263.194464537068</v>
      </c>
      <c r="AB101" s="48">
        <f t="shared" si="16"/>
        <v>12160.416675277791</v>
      </c>
      <c r="AC101" s="88">
        <f t="shared" si="11"/>
        <v>47508</v>
      </c>
      <c r="AD101" s="2"/>
      <c r="AE101" s="2"/>
      <c r="AF101" s="2"/>
      <c r="AG101" s="2"/>
      <c r="AH101" s="2"/>
      <c r="AI101" s="2"/>
      <c r="AJ101" s="2"/>
      <c r="AK101" s="2"/>
      <c r="AL101" s="2"/>
      <c r="AM101" s="2"/>
      <c r="AN101" s="2"/>
    </row>
    <row r="102" spans="1:40" x14ac:dyDescent="0.4">
      <c r="A102" s="20">
        <f t="shared" ref="A102:A165" si="19">IF(A101&gt;=$F$9,"",A101+1)</f>
        <v>65</v>
      </c>
      <c r="B102" s="12">
        <f t="shared" si="6"/>
        <v>47515</v>
      </c>
      <c r="C102" s="13">
        <f t="shared" si="17"/>
        <v>31</v>
      </c>
      <c r="D102" s="16">
        <f t="shared" ref="D102:D165" si="20">IFERROR(H102+F102,"")</f>
        <v>17212.962983055586</v>
      </c>
      <c r="E102" s="16">
        <f t="shared" si="8"/>
        <v>12138.888897500012</v>
      </c>
      <c r="F102" s="16">
        <f t="shared" si="12"/>
        <v>8879.629649722252</v>
      </c>
      <c r="G102" s="16">
        <f t="shared" si="13"/>
        <v>3805.5555641666788</v>
      </c>
      <c r="H102" s="21">
        <f t="shared" si="9"/>
        <v>8333.3333333333339</v>
      </c>
      <c r="I102" s="16">
        <f t="shared" ref="I102:I165" si="21">IF(B102="","",I101-H102)</f>
        <v>1458333.3366666716</v>
      </c>
      <c r="J102" s="16"/>
      <c r="K102" s="16"/>
      <c r="L102" s="16"/>
      <c r="M102" s="16"/>
      <c r="N102" s="16"/>
      <c r="O102" s="16"/>
      <c r="P102" s="18"/>
      <c r="Q102" s="16"/>
      <c r="R102" s="18">
        <f t="shared" si="18"/>
        <v>0</v>
      </c>
      <c r="S102" s="18"/>
      <c r="T102" s="18"/>
      <c r="U102" s="24"/>
      <c r="V102" s="24"/>
      <c r="W102" s="24"/>
      <c r="X102" s="24"/>
      <c r="Y102" s="37">
        <v>65</v>
      </c>
      <c r="Z102" s="47">
        <f t="shared" si="10"/>
        <v>47538</v>
      </c>
      <c r="AA102" s="79">
        <f t="shared" ref="AA102:AA133" si="22">D102+R102</f>
        <v>17212.962983055586</v>
      </c>
      <c r="AB102" s="48">
        <f t="shared" ref="AB102:AB133" si="23">E102+R102</f>
        <v>12138.888897500012</v>
      </c>
      <c r="AC102" s="88">
        <f t="shared" si="11"/>
        <v>47539</v>
      </c>
      <c r="AD102" s="2"/>
      <c r="AE102" s="2"/>
      <c r="AF102" s="2"/>
      <c r="AG102" s="2"/>
      <c r="AH102" s="2"/>
      <c r="AI102" s="2"/>
      <c r="AJ102" s="2"/>
      <c r="AK102" s="2"/>
      <c r="AL102" s="2"/>
      <c r="AM102" s="2"/>
      <c r="AN102" s="2"/>
    </row>
    <row r="103" spans="1:40" x14ac:dyDescent="0.4">
      <c r="A103" s="20">
        <f t="shared" si="19"/>
        <v>66</v>
      </c>
      <c r="B103" s="12">
        <f t="shared" ref="B103:B166" si="24">IF(A103="","",IF(A103=$F$9,IF(WEEKDAY(EDATE($F$4,$F$9)-1,2)=7,EDATE($F$4,$F$9),IF(WEEKDAY(EDATE($F$4,$F$9)-1,2)=6,EDATE($F$4,$F$9)+1,EDATE($F$4,$F$9)-1)),EDATE(B102,1)))</f>
        <v>47543</v>
      </c>
      <c r="C103" s="13">
        <f t="shared" si="17"/>
        <v>28</v>
      </c>
      <c r="D103" s="16">
        <f t="shared" si="20"/>
        <v>16312.037055185212</v>
      </c>
      <c r="E103" s="16">
        <f t="shared" ref="E103:E166" si="25">IFERROR(H103+G103,"")</f>
        <v>11752.777785555567</v>
      </c>
      <c r="F103" s="16">
        <f t="shared" si="12"/>
        <v>7978.7037218518781</v>
      </c>
      <c r="G103" s="16">
        <f t="shared" si="13"/>
        <v>3419.4444522222329</v>
      </c>
      <c r="H103" s="21">
        <f t="shared" ref="H103:H166" si="26">IF(A103="","",$F$10/$F$9)</f>
        <v>8333.3333333333339</v>
      </c>
      <c r="I103" s="16">
        <f t="shared" si="21"/>
        <v>1450000.0033333383</v>
      </c>
      <c r="J103" s="16"/>
      <c r="K103" s="16"/>
      <c r="L103" s="16"/>
      <c r="M103" s="16"/>
      <c r="N103" s="16"/>
      <c r="O103" s="16"/>
      <c r="P103" s="18"/>
      <c r="Q103" s="16"/>
      <c r="R103" s="18">
        <f t="shared" si="18"/>
        <v>0</v>
      </c>
      <c r="S103" s="18"/>
      <c r="T103" s="18"/>
      <c r="U103" s="24"/>
      <c r="V103" s="24"/>
      <c r="W103" s="24"/>
      <c r="X103" s="24"/>
      <c r="Y103" s="37">
        <v>66</v>
      </c>
      <c r="Z103" s="47">
        <f t="shared" ref="Z103:Z166" si="27">IF(A103="","",IF(A103=$F$9,EDATE($F$4,$F$9)-1,EDATE(Z102,1)))</f>
        <v>47566</v>
      </c>
      <c r="AA103" s="79">
        <f t="shared" si="22"/>
        <v>16312.037055185212</v>
      </c>
      <c r="AB103" s="48">
        <f t="shared" si="23"/>
        <v>11752.777785555567</v>
      </c>
      <c r="AC103" s="88">
        <f t="shared" ref="AC103:AC166" si="28">Z103+1</f>
        <v>47567</v>
      </c>
      <c r="AD103" s="2"/>
      <c r="AE103" s="2"/>
      <c r="AF103" s="2"/>
      <c r="AG103" s="2"/>
      <c r="AH103" s="2"/>
      <c r="AI103" s="2"/>
      <c r="AJ103" s="2"/>
      <c r="AK103" s="2"/>
      <c r="AL103" s="2"/>
      <c r="AM103" s="2"/>
      <c r="AN103" s="2"/>
    </row>
    <row r="104" spans="1:40" x14ac:dyDescent="0.4">
      <c r="A104" s="20">
        <f t="shared" si="19"/>
        <v>67</v>
      </c>
      <c r="B104" s="12">
        <f t="shared" si="24"/>
        <v>47574</v>
      </c>
      <c r="C104" s="13">
        <f t="shared" si="17"/>
        <v>31</v>
      </c>
      <c r="D104" s="16">
        <f t="shared" si="20"/>
        <v>17112.500020092622</v>
      </c>
      <c r="E104" s="16">
        <f t="shared" si="25"/>
        <v>12095.833341944457</v>
      </c>
      <c r="F104" s="16">
        <f t="shared" ref="F104:F167" si="29">IF(A104&gt;$F$9+1,"",IF(A104=$F$9,I102*IF(A103&lt;=120,7%,10%)*(Z103-EOMONTH(Z102,0))/360+I103*IF(A103&lt;=120,7%,10%)*(C104-(Z103-EOMONTH(Z102,0))-1)/360,I102*IF(A103&lt;=120,7%,10%)*(Z103-EOMONTH(Z102,0))/360+I103*IF(A103&lt;=120,7%,10%)*(EOMONTH(Z103,0)-Z103)/360))</f>
        <v>8779.1666867592885</v>
      </c>
      <c r="G104" s="16">
        <f t="shared" ref="G104:G167" si="30">IF(A104&gt;$F$9+1,"",IF(A104=$F$9,I102*IF(A103&lt;=120,3%,6%)*(Z103-EOMONTH(Z102,0))/360+I103*IF(A103&lt;=120,3%,6%)*(C104-(Z103-EOMONTH(Z102,0))-1)/360,I102*IF(A103&lt;=120,3%,6%)*(Z103-EOMONTH(Z102,0))/360+I103*IF(A103&lt;=120,3%,6%)*(EOMONTH(Z103,0)-Z103)/360))</f>
        <v>3762.5000086111231</v>
      </c>
      <c r="H104" s="21">
        <f t="shared" si="26"/>
        <v>8333.3333333333339</v>
      </c>
      <c r="I104" s="16">
        <f t="shared" si="21"/>
        <v>1441666.670000005</v>
      </c>
      <c r="J104" s="16"/>
      <c r="K104" s="16"/>
      <c r="L104" s="16"/>
      <c r="M104" s="16"/>
      <c r="N104" s="16"/>
      <c r="O104" s="16"/>
      <c r="P104" s="18"/>
      <c r="Q104" s="16"/>
      <c r="R104" s="18">
        <f t="shared" si="18"/>
        <v>0</v>
      </c>
      <c r="S104" s="18"/>
      <c r="T104" s="18"/>
      <c r="U104" s="24"/>
      <c r="V104" s="24"/>
      <c r="W104" s="24"/>
      <c r="X104" s="24"/>
      <c r="Y104" s="37">
        <v>67</v>
      </c>
      <c r="Z104" s="47">
        <f t="shared" si="27"/>
        <v>47597</v>
      </c>
      <c r="AA104" s="79">
        <f t="shared" si="22"/>
        <v>17112.500020092622</v>
      </c>
      <c r="AB104" s="48">
        <f t="shared" si="23"/>
        <v>12095.833341944457</v>
      </c>
      <c r="AC104" s="88">
        <f t="shared" si="28"/>
        <v>47598</v>
      </c>
      <c r="AD104" s="2"/>
      <c r="AE104" s="2"/>
      <c r="AF104" s="2"/>
      <c r="AG104" s="2"/>
      <c r="AH104" s="2"/>
      <c r="AI104" s="2"/>
      <c r="AJ104" s="2"/>
      <c r="AK104" s="2"/>
      <c r="AL104" s="2"/>
      <c r="AM104" s="2"/>
      <c r="AN104" s="2"/>
    </row>
    <row r="105" spans="1:40" x14ac:dyDescent="0.4">
      <c r="A105" s="20">
        <f t="shared" si="19"/>
        <v>68</v>
      </c>
      <c r="B105" s="12">
        <f t="shared" si="24"/>
        <v>47604</v>
      </c>
      <c r="C105" s="13">
        <f t="shared" si="17"/>
        <v>30</v>
      </c>
      <c r="D105" s="16">
        <f t="shared" si="20"/>
        <v>16781.944463888918</v>
      </c>
      <c r="E105" s="16">
        <f t="shared" si="25"/>
        <v>11954.166675000013</v>
      </c>
      <c r="F105" s="16">
        <f t="shared" si="29"/>
        <v>8448.611130555586</v>
      </c>
      <c r="G105" s="16">
        <f t="shared" si="30"/>
        <v>3620.8333416666792</v>
      </c>
      <c r="H105" s="21">
        <f t="shared" si="26"/>
        <v>8333.3333333333339</v>
      </c>
      <c r="I105" s="16">
        <f t="shared" si="21"/>
        <v>1433333.3366666718</v>
      </c>
      <c r="J105" s="16"/>
      <c r="K105" s="16"/>
      <c r="L105" s="16"/>
      <c r="M105" s="16"/>
      <c r="N105" s="16"/>
      <c r="O105" s="16"/>
      <c r="P105" s="18"/>
      <c r="Q105" s="16"/>
      <c r="R105" s="18">
        <f t="shared" si="18"/>
        <v>0</v>
      </c>
      <c r="S105" s="18"/>
      <c r="T105" s="18"/>
      <c r="U105" s="24"/>
      <c r="V105" s="24"/>
      <c r="W105" s="24"/>
      <c r="X105" s="24"/>
      <c r="Y105" s="37">
        <v>68</v>
      </c>
      <c r="Z105" s="47">
        <f t="shared" si="27"/>
        <v>47627</v>
      </c>
      <c r="AA105" s="79">
        <f t="shared" si="22"/>
        <v>16781.944463888918</v>
      </c>
      <c r="AB105" s="48">
        <f t="shared" si="23"/>
        <v>11954.166675000013</v>
      </c>
      <c r="AC105" s="88">
        <f t="shared" si="28"/>
        <v>47628</v>
      </c>
      <c r="AD105" s="2"/>
      <c r="AE105" s="2"/>
      <c r="AF105" s="2"/>
      <c r="AG105" s="2"/>
      <c r="AH105" s="2"/>
      <c r="AI105" s="2"/>
      <c r="AJ105" s="2"/>
      <c r="AK105" s="2"/>
      <c r="AL105" s="2"/>
      <c r="AM105" s="2"/>
      <c r="AN105" s="2"/>
    </row>
    <row r="106" spans="1:40" x14ac:dyDescent="0.4">
      <c r="A106" s="20">
        <f t="shared" si="19"/>
        <v>69</v>
      </c>
      <c r="B106" s="12">
        <f t="shared" si="24"/>
        <v>47635</v>
      </c>
      <c r="C106" s="13">
        <f t="shared" si="17"/>
        <v>31</v>
      </c>
      <c r="D106" s="16">
        <f t="shared" si="20"/>
        <v>17012.037057129659</v>
      </c>
      <c r="E106" s="16">
        <f t="shared" si="25"/>
        <v>12052.777786388902</v>
      </c>
      <c r="F106" s="16">
        <f t="shared" si="29"/>
        <v>8678.7037237963268</v>
      </c>
      <c r="G106" s="16">
        <f t="shared" si="30"/>
        <v>3719.4444530555684</v>
      </c>
      <c r="H106" s="21">
        <f t="shared" si="26"/>
        <v>8333.3333333333339</v>
      </c>
      <c r="I106" s="16">
        <f t="shared" si="21"/>
        <v>1425000.0033333385</v>
      </c>
      <c r="J106" s="16"/>
      <c r="K106" s="16"/>
      <c r="L106" s="16"/>
      <c r="M106" s="16"/>
      <c r="N106" s="16"/>
      <c r="O106" s="16"/>
      <c r="P106" s="18"/>
      <c r="Q106" s="16"/>
      <c r="R106" s="18">
        <f t="shared" si="18"/>
        <v>0</v>
      </c>
      <c r="S106" s="18"/>
      <c r="T106" s="18"/>
      <c r="U106" s="24"/>
      <c r="V106" s="24"/>
      <c r="W106" s="24"/>
      <c r="X106" s="24"/>
      <c r="Y106" s="37">
        <v>69</v>
      </c>
      <c r="Z106" s="47">
        <f t="shared" si="27"/>
        <v>47658</v>
      </c>
      <c r="AA106" s="79">
        <f t="shared" si="22"/>
        <v>17012.037057129659</v>
      </c>
      <c r="AB106" s="48">
        <f t="shared" si="23"/>
        <v>12052.777786388902</v>
      </c>
      <c r="AC106" s="88">
        <f t="shared" si="28"/>
        <v>47659</v>
      </c>
      <c r="AD106" s="2"/>
      <c r="AE106" s="2"/>
      <c r="AF106" s="2"/>
      <c r="AG106" s="2"/>
      <c r="AH106" s="2"/>
      <c r="AI106" s="2"/>
      <c r="AJ106" s="2"/>
      <c r="AK106" s="2"/>
      <c r="AL106" s="2"/>
      <c r="AM106" s="2"/>
      <c r="AN106" s="2"/>
    </row>
    <row r="107" spans="1:40" x14ac:dyDescent="0.4">
      <c r="A107" s="20">
        <f t="shared" si="19"/>
        <v>70</v>
      </c>
      <c r="B107" s="12">
        <f t="shared" si="24"/>
        <v>47665</v>
      </c>
      <c r="C107" s="13">
        <f t="shared" si="17"/>
        <v>30</v>
      </c>
      <c r="D107" s="16">
        <f t="shared" si="20"/>
        <v>16684.722241666699</v>
      </c>
      <c r="E107" s="16">
        <f t="shared" si="25"/>
        <v>11912.500008333347</v>
      </c>
      <c r="F107" s="16">
        <f t="shared" si="29"/>
        <v>8351.3889083333634</v>
      </c>
      <c r="G107" s="16">
        <f t="shared" si="30"/>
        <v>3579.1666750000122</v>
      </c>
      <c r="H107" s="21">
        <f t="shared" si="26"/>
        <v>8333.3333333333339</v>
      </c>
      <c r="I107" s="16">
        <f t="shared" si="21"/>
        <v>1416666.6700000053</v>
      </c>
      <c r="J107" s="16"/>
      <c r="K107" s="16"/>
      <c r="L107" s="16"/>
      <c r="M107" s="16"/>
      <c r="N107" s="16"/>
      <c r="O107" s="16"/>
      <c r="P107" s="18"/>
      <c r="Q107" s="16"/>
      <c r="R107" s="18">
        <f t="shared" si="18"/>
        <v>0</v>
      </c>
      <c r="S107" s="18"/>
      <c r="T107" s="18"/>
      <c r="U107" s="24"/>
      <c r="V107" s="24"/>
      <c r="W107" s="24"/>
      <c r="X107" s="24"/>
      <c r="Y107" s="37">
        <v>70</v>
      </c>
      <c r="Z107" s="47">
        <f t="shared" si="27"/>
        <v>47688</v>
      </c>
      <c r="AA107" s="79">
        <f t="shared" si="22"/>
        <v>16684.722241666699</v>
      </c>
      <c r="AB107" s="48">
        <f t="shared" si="23"/>
        <v>11912.500008333347</v>
      </c>
      <c r="AC107" s="88">
        <f t="shared" si="28"/>
        <v>47689</v>
      </c>
      <c r="AD107" s="2"/>
      <c r="AE107" s="2"/>
      <c r="AF107" s="2"/>
      <c r="AG107" s="2"/>
      <c r="AH107" s="2"/>
      <c r="AI107" s="2"/>
      <c r="AJ107" s="2"/>
      <c r="AK107" s="2"/>
      <c r="AL107" s="2"/>
      <c r="AM107" s="2"/>
      <c r="AN107" s="2"/>
    </row>
    <row r="108" spans="1:40" x14ac:dyDescent="0.4">
      <c r="A108" s="20">
        <f t="shared" si="19"/>
        <v>71</v>
      </c>
      <c r="B108" s="12">
        <f t="shared" si="24"/>
        <v>47696</v>
      </c>
      <c r="C108" s="13">
        <f t="shared" si="17"/>
        <v>31</v>
      </c>
      <c r="D108" s="16">
        <f t="shared" si="20"/>
        <v>16911.574094166699</v>
      </c>
      <c r="E108" s="16">
        <f t="shared" si="25"/>
        <v>12009.722230833348</v>
      </c>
      <c r="F108" s="16">
        <f t="shared" si="29"/>
        <v>8578.2407608333651</v>
      </c>
      <c r="G108" s="16">
        <f t="shared" si="30"/>
        <v>3676.3888975000136</v>
      </c>
      <c r="H108" s="21">
        <f t="shared" si="26"/>
        <v>8333.3333333333339</v>
      </c>
      <c r="I108" s="16">
        <f t="shared" si="21"/>
        <v>1408333.336666672</v>
      </c>
      <c r="J108" s="16"/>
      <c r="K108" s="16"/>
      <c r="L108" s="16"/>
      <c r="M108" s="16"/>
      <c r="N108" s="16"/>
      <c r="O108" s="16"/>
      <c r="P108" s="18"/>
      <c r="Q108" s="16"/>
      <c r="R108" s="18">
        <f t="shared" si="18"/>
        <v>0</v>
      </c>
      <c r="S108" s="18"/>
      <c r="T108" s="18"/>
      <c r="U108" s="24"/>
      <c r="V108" s="24"/>
      <c r="W108" s="24"/>
      <c r="X108" s="24"/>
      <c r="Y108" s="37">
        <v>71</v>
      </c>
      <c r="Z108" s="47">
        <f t="shared" si="27"/>
        <v>47719</v>
      </c>
      <c r="AA108" s="79">
        <f t="shared" si="22"/>
        <v>16911.574094166699</v>
      </c>
      <c r="AB108" s="48">
        <f t="shared" si="23"/>
        <v>12009.722230833348</v>
      </c>
      <c r="AC108" s="88">
        <f t="shared" si="28"/>
        <v>47720</v>
      </c>
      <c r="AD108" s="2"/>
      <c r="AE108" s="2"/>
      <c r="AF108" s="2"/>
      <c r="AG108" s="2"/>
      <c r="AH108" s="2"/>
      <c r="AI108" s="2"/>
      <c r="AJ108" s="2"/>
      <c r="AK108" s="2"/>
      <c r="AL108" s="2"/>
      <c r="AM108" s="2"/>
      <c r="AN108" s="2"/>
    </row>
    <row r="109" spans="1:40" x14ac:dyDescent="0.4">
      <c r="A109" s="20">
        <f t="shared" si="19"/>
        <v>72</v>
      </c>
      <c r="B109" s="12">
        <f t="shared" si="24"/>
        <v>47727</v>
      </c>
      <c r="C109" s="13">
        <f t="shared" si="17"/>
        <v>31</v>
      </c>
      <c r="D109" s="16">
        <f t="shared" si="20"/>
        <v>16861.342612685221</v>
      </c>
      <c r="E109" s="16">
        <f t="shared" si="25"/>
        <v>11988.19445305557</v>
      </c>
      <c r="F109" s="16">
        <f t="shared" si="29"/>
        <v>8528.0092793518852</v>
      </c>
      <c r="G109" s="16">
        <f t="shared" si="30"/>
        <v>3654.8611197222358</v>
      </c>
      <c r="H109" s="21">
        <f t="shared" si="26"/>
        <v>8333.3333333333339</v>
      </c>
      <c r="I109" s="16">
        <f t="shared" si="21"/>
        <v>1400000.0033333388</v>
      </c>
      <c r="J109" s="16"/>
      <c r="K109" s="16"/>
      <c r="L109" s="16"/>
      <c r="M109" s="16"/>
      <c r="N109" s="16"/>
      <c r="O109" s="16"/>
      <c r="P109" s="18"/>
      <c r="Q109" s="16"/>
      <c r="R109" s="18">
        <f t="shared" si="18"/>
        <v>31250</v>
      </c>
      <c r="S109" s="18"/>
      <c r="T109" s="18"/>
      <c r="U109" s="24"/>
      <c r="V109" s="24"/>
      <c r="W109" s="24"/>
      <c r="X109" s="24"/>
      <c r="Y109" s="37">
        <v>72</v>
      </c>
      <c r="Z109" s="47">
        <f t="shared" si="27"/>
        <v>47750</v>
      </c>
      <c r="AA109" s="79">
        <f t="shared" si="22"/>
        <v>48111.342612685221</v>
      </c>
      <c r="AB109" s="48">
        <f t="shared" si="23"/>
        <v>43238.19445305557</v>
      </c>
      <c r="AC109" s="88">
        <f t="shared" si="28"/>
        <v>47751</v>
      </c>
      <c r="AD109" s="2"/>
      <c r="AE109" s="2"/>
      <c r="AF109" s="2"/>
      <c r="AG109" s="2"/>
      <c r="AH109" s="2"/>
      <c r="AI109" s="2"/>
      <c r="AJ109" s="2"/>
      <c r="AK109" s="2"/>
      <c r="AL109" s="2"/>
      <c r="AM109" s="2"/>
      <c r="AN109" s="2"/>
    </row>
    <row r="110" spans="1:40" x14ac:dyDescent="0.4">
      <c r="A110" s="20">
        <f t="shared" si="19"/>
        <v>73</v>
      </c>
      <c r="B110" s="12">
        <f t="shared" si="24"/>
        <v>47757</v>
      </c>
      <c r="C110" s="13">
        <f t="shared" si="17"/>
        <v>30</v>
      </c>
      <c r="D110" s="16">
        <f t="shared" si="20"/>
        <v>16538.888908333363</v>
      </c>
      <c r="E110" s="16">
        <f t="shared" si="25"/>
        <v>11850.000008333347</v>
      </c>
      <c r="F110" s="16">
        <f t="shared" si="29"/>
        <v>8205.5555750000312</v>
      </c>
      <c r="G110" s="16">
        <f t="shared" si="30"/>
        <v>3516.6666750000136</v>
      </c>
      <c r="H110" s="21">
        <f t="shared" si="26"/>
        <v>8333.3333333333339</v>
      </c>
      <c r="I110" s="16">
        <f t="shared" si="21"/>
        <v>1391666.6700000055</v>
      </c>
      <c r="J110" s="16"/>
      <c r="K110" s="16"/>
      <c r="L110" s="16"/>
      <c r="M110" s="16"/>
      <c r="N110" s="16"/>
      <c r="O110" s="16"/>
      <c r="P110" s="18"/>
      <c r="Q110" s="16"/>
      <c r="R110" s="18">
        <f t="shared" si="18"/>
        <v>0</v>
      </c>
      <c r="S110" s="18"/>
      <c r="T110" s="18"/>
      <c r="U110" s="24"/>
      <c r="V110" s="24"/>
      <c r="W110" s="24"/>
      <c r="X110" s="24"/>
      <c r="Y110" s="37">
        <v>73</v>
      </c>
      <c r="Z110" s="47">
        <f t="shared" si="27"/>
        <v>47780</v>
      </c>
      <c r="AA110" s="79">
        <f t="shared" si="22"/>
        <v>16538.888908333363</v>
      </c>
      <c r="AB110" s="48">
        <f t="shared" si="23"/>
        <v>11850.000008333347</v>
      </c>
      <c r="AC110" s="88">
        <f t="shared" si="28"/>
        <v>47781</v>
      </c>
      <c r="AD110" s="2"/>
      <c r="AE110" s="2"/>
      <c r="AF110" s="2"/>
      <c r="AG110" s="2"/>
      <c r="AH110" s="2"/>
      <c r="AI110" s="2"/>
      <c r="AJ110" s="2"/>
      <c r="AK110" s="2"/>
      <c r="AL110" s="2"/>
      <c r="AM110" s="2"/>
      <c r="AN110" s="2"/>
    </row>
    <row r="111" spans="1:40" x14ac:dyDescent="0.4">
      <c r="A111" s="20">
        <f t="shared" si="19"/>
        <v>74</v>
      </c>
      <c r="B111" s="12">
        <f t="shared" si="24"/>
        <v>47788</v>
      </c>
      <c r="C111" s="13">
        <f t="shared" si="17"/>
        <v>31</v>
      </c>
      <c r="D111" s="16">
        <f t="shared" si="20"/>
        <v>16760.879649722257</v>
      </c>
      <c r="E111" s="16">
        <f t="shared" si="25"/>
        <v>11945.138897500015</v>
      </c>
      <c r="F111" s="16">
        <f t="shared" si="29"/>
        <v>8427.5463163889217</v>
      </c>
      <c r="G111" s="16">
        <f t="shared" si="30"/>
        <v>3611.8055641666806</v>
      </c>
      <c r="H111" s="21">
        <f t="shared" si="26"/>
        <v>8333.3333333333339</v>
      </c>
      <c r="I111" s="16">
        <f t="shared" si="21"/>
        <v>1383333.3366666723</v>
      </c>
      <c r="J111" s="16"/>
      <c r="K111" s="16"/>
      <c r="L111" s="16"/>
      <c r="M111" s="16"/>
      <c r="N111" s="16"/>
      <c r="O111" s="16"/>
      <c r="P111" s="18"/>
      <c r="Q111" s="16"/>
      <c r="R111" s="18">
        <f t="shared" si="18"/>
        <v>0</v>
      </c>
      <c r="S111" s="18"/>
      <c r="T111" s="18"/>
      <c r="U111" s="24"/>
      <c r="V111" s="24"/>
      <c r="W111" s="24"/>
      <c r="X111" s="24"/>
      <c r="Y111" s="37">
        <v>74</v>
      </c>
      <c r="Z111" s="47">
        <f t="shared" si="27"/>
        <v>47811</v>
      </c>
      <c r="AA111" s="79">
        <f t="shared" si="22"/>
        <v>16760.879649722257</v>
      </c>
      <c r="AB111" s="48">
        <f t="shared" si="23"/>
        <v>11945.138897500015</v>
      </c>
      <c r="AC111" s="88">
        <f t="shared" si="28"/>
        <v>47812</v>
      </c>
      <c r="AD111" s="2"/>
      <c r="AE111" s="2"/>
      <c r="AF111" s="2"/>
      <c r="AG111" s="2"/>
      <c r="AH111" s="2"/>
      <c r="AI111" s="2"/>
      <c r="AJ111" s="2"/>
      <c r="AK111" s="2"/>
      <c r="AL111" s="2"/>
      <c r="AM111" s="2"/>
      <c r="AN111" s="2"/>
    </row>
    <row r="112" spans="1:40" x14ac:dyDescent="0.4">
      <c r="A112" s="20">
        <f t="shared" si="19"/>
        <v>75</v>
      </c>
      <c r="B112" s="12">
        <f t="shared" si="24"/>
        <v>47818</v>
      </c>
      <c r="C112" s="13">
        <f t="shared" si="17"/>
        <v>30</v>
      </c>
      <c r="D112" s="16">
        <f t="shared" si="20"/>
        <v>16441.666686111144</v>
      </c>
      <c r="E112" s="16">
        <f t="shared" si="25"/>
        <v>11808.333341666681</v>
      </c>
      <c r="F112" s="16">
        <f t="shared" si="29"/>
        <v>8108.3333527778095</v>
      </c>
      <c r="G112" s="16">
        <f t="shared" si="30"/>
        <v>3475.0000083333471</v>
      </c>
      <c r="H112" s="21">
        <f t="shared" si="26"/>
        <v>8333.3333333333339</v>
      </c>
      <c r="I112" s="16">
        <f t="shared" si="21"/>
        <v>1375000.003333339</v>
      </c>
      <c r="J112" s="16"/>
      <c r="K112" s="16"/>
      <c r="L112" s="16"/>
      <c r="M112" s="16"/>
      <c r="N112" s="16"/>
      <c r="O112" s="16"/>
      <c r="P112" s="18"/>
      <c r="Q112" s="16"/>
      <c r="R112" s="18">
        <f t="shared" si="18"/>
        <v>0</v>
      </c>
      <c r="S112" s="18"/>
      <c r="T112" s="18"/>
      <c r="U112" s="24"/>
      <c r="V112" s="24"/>
      <c r="W112" s="24"/>
      <c r="X112" s="24"/>
      <c r="Y112" s="37">
        <v>75</v>
      </c>
      <c r="Z112" s="47">
        <f t="shared" si="27"/>
        <v>47841</v>
      </c>
      <c r="AA112" s="79">
        <f t="shared" si="22"/>
        <v>16441.666686111144</v>
      </c>
      <c r="AB112" s="48">
        <f t="shared" si="23"/>
        <v>11808.333341666681</v>
      </c>
      <c r="AC112" s="88">
        <f t="shared" si="28"/>
        <v>47842</v>
      </c>
      <c r="AD112" s="2"/>
      <c r="AE112" s="2"/>
      <c r="AF112" s="2"/>
      <c r="AG112" s="2"/>
      <c r="AH112" s="2"/>
      <c r="AI112" s="2"/>
      <c r="AJ112" s="2"/>
      <c r="AK112" s="2"/>
      <c r="AL112" s="2"/>
      <c r="AM112" s="2"/>
      <c r="AN112" s="2"/>
    </row>
    <row r="113" spans="1:40" x14ac:dyDescent="0.4">
      <c r="A113" s="20">
        <f t="shared" si="19"/>
        <v>76</v>
      </c>
      <c r="B113" s="12">
        <f t="shared" si="24"/>
        <v>47849</v>
      </c>
      <c r="C113" s="13">
        <f t="shared" si="17"/>
        <v>31</v>
      </c>
      <c r="D113" s="16">
        <f t="shared" si="20"/>
        <v>16660.416686759294</v>
      </c>
      <c r="E113" s="16">
        <f t="shared" si="25"/>
        <v>11902.083341944461</v>
      </c>
      <c r="F113" s="16">
        <f t="shared" si="29"/>
        <v>8327.08335342596</v>
      </c>
      <c r="G113" s="16">
        <f t="shared" si="30"/>
        <v>3568.7500086111258</v>
      </c>
      <c r="H113" s="21">
        <f t="shared" si="26"/>
        <v>8333.3333333333339</v>
      </c>
      <c r="I113" s="16">
        <f t="shared" si="21"/>
        <v>1366666.6700000057</v>
      </c>
      <c r="J113" s="16"/>
      <c r="K113" s="16"/>
      <c r="L113" s="16"/>
      <c r="M113" s="16"/>
      <c r="N113" s="16"/>
      <c r="O113" s="16"/>
      <c r="P113" s="18"/>
      <c r="Q113" s="16"/>
      <c r="R113" s="18">
        <f t="shared" si="18"/>
        <v>0</v>
      </c>
      <c r="S113" s="18"/>
      <c r="T113" s="18"/>
      <c r="U113" s="24"/>
      <c r="V113" s="24"/>
      <c r="W113" s="24"/>
      <c r="X113" s="24"/>
      <c r="Y113" s="37">
        <v>76</v>
      </c>
      <c r="Z113" s="47">
        <f t="shared" si="27"/>
        <v>47872</v>
      </c>
      <c r="AA113" s="79">
        <f t="shared" si="22"/>
        <v>16660.416686759294</v>
      </c>
      <c r="AB113" s="48">
        <f t="shared" si="23"/>
        <v>11902.083341944461</v>
      </c>
      <c r="AC113" s="88">
        <f t="shared" si="28"/>
        <v>47873</v>
      </c>
      <c r="AD113" s="2"/>
      <c r="AE113" s="2"/>
      <c r="AF113" s="2"/>
      <c r="AG113" s="2"/>
      <c r="AH113" s="2"/>
      <c r="AI113" s="2"/>
      <c r="AJ113" s="2"/>
      <c r="AK113" s="2"/>
      <c r="AL113" s="2"/>
      <c r="AM113" s="2"/>
      <c r="AN113" s="2"/>
    </row>
    <row r="114" spans="1:40" x14ac:dyDescent="0.4">
      <c r="A114" s="20">
        <f t="shared" si="19"/>
        <v>77</v>
      </c>
      <c r="B114" s="12">
        <f t="shared" si="24"/>
        <v>47880</v>
      </c>
      <c r="C114" s="13">
        <f t="shared" si="17"/>
        <v>31</v>
      </c>
      <c r="D114" s="16">
        <f t="shared" si="20"/>
        <v>16610.185205277812</v>
      </c>
      <c r="E114" s="16">
        <f t="shared" si="25"/>
        <v>11880.555564166682</v>
      </c>
      <c r="F114" s="16">
        <f t="shared" si="29"/>
        <v>8276.8518719444801</v>
      </c>
      <c r="G114" s="16">
        <f t="shared" si="30"/>
        <v>3547.222230833348</v>
      </c>
      <c r="H114" s="21">
        <f t="shared" si="26"/>
        <v>8333.3333333333339</v>
      </c>
      <c r="I114" s="16">
        <f t="shared" si="21"/>
        <v>1358333.3366666725</v>
      </c>
      <c r="J114" s="16"/>
      <c r="K114" s="16"/>
      <c r="L114" s="16"/>
      <c r="M114" s="16"/>
      <c r="N114" s="16"/>
      <c r="O114" s="16"/>
      <c r="P114" s="18"/>
      <c r="Q114" s="16"/>
      <c r="R114" s="18">
        <f t="shared" si="18"/>
        <v>0</v>
      </c>
      <c r="S114" s="18"/>
      <c r="T114" s="18"/>
      <c r="U114" s="24"/>
      <c r="V114" s="24"/>
      <c r="W114" s="24"/>
      <c r="X114" s="24"/>
      <c r="Y114" s="37">
        <v>77</v>
      </c>
      <c r="Z114" s="47">
        <f t="shared" si="27"/>
        <v>47903</v>
      </c>
      <c r="AA114" s="79">
        <f t="shared" si="22"/>
        <v>16610.185205277812</v>
      </c>
      <c r="AB114" s="48">
        <f t="shared" si="23"/>
        <v>11880.555564166682</v>
      </c>
      <c r="AC114" s="88">
        <f t="shared" si="28"/>
        <v>47904</v>
      </c>
      <c r="AD114" s="2"/>
      <c r="AE114" s="2"/>
      <c r="AF114" s="2"/>
      <c r="AG114" s="2"/>
      <c r="AH114" s="2"/>
      <c r="AI114" s="2"/>
      <c r="AJ114" s="2"/>
      <c r="AK114" s="2"/>
      <c r="AL114" s="2"/>
      <c r="AM114" s="2"/>
      <c r="AN114" s="2"/>
    </row>
    <row r="115" spans="1:40" x14ac:dyDescent="0.4">
      <c r="A115" s="20">
        <f t="shared" si="19"/>
        <v>78</v>
      </c>
      <c r="B115" s="12">
        <f t="shared" si="24"/>
        <v>47908</v>
      </c>
      <c r="C115" s="13">
        <f t="shared" si="17"/>
        <v>28</v>
      </c>
      <c r="D115" s="16">
        <f t="shared" si="20"/>
        <v>15767.592610740774</v>
      </c>
      <c r="E115" s="16">
        <f t="shared" si="25"/>
        <v>11519.444452222237</v>
      </c>
      <c r="F115" s="16">
        <f t="shared" si="29"/>
        <v>7434.2592774074401</v>
      </c>
      <c r="G115" s="16">
        <f t="shared" si="30"/>
        <v>3186.1111188889022</v>
      </c>
      <c r="H115" s="21">
        <f t="shared" si="26"/>
        <v>8333.3333333333339</v>
      </c>
      <c r="I115" s="16">
        <f t="shared" si="21"/>
        <v>1350000.0033333392</v>
      </c>
      <c r="J115" s="16"/>
      <c r="K115" s="16"/>
      <c r="L115" s="16"/>
      <c r="M115" s="16"/>
      <c r="N115" s="16"/>
      <c r="O115" s="16"/>
      <c r="P115" s="18"/>
      <c r="Q115" s="16"/>
      <c r="R115" s="18">
        <f t="shared" si="18"/>
        <v>0</v>
      </c>
      <c r="S115" s="18"/>
      <c r="T115" s="18"/>
      <c r="U115" s="24"/>
      <c r="V115" s="24"/>
      <c r="W115" s="24"/>
      <c r="X115" s="24"/>
      <c r="Y115" s="37">
        <v>78</v>
      </c>
      <c r="Z115" s="47">
        <f t="shared" si="27"/>
        <v>47931</v>
      </c>
      <c r="AA115" s="79">
        <f t="shared" si="22"/>
        <v>15767.592610740774</v>
      </c>
      <c r="AB115" s="48">
        <f t="shared" si="23"/>
        <v>11519.444452222237</v>
      </c>
      <c r="AC115" s="88">
        <f t="shared" si="28"/>
        <v>47932</v>
      </c>
      <c r="AD115" s="2"/>
      <c r="AE115" s="2"/>
      <c r="AF115" s="2"/>
      <c r="AG115" s="2"/>
      <c r="AH115" s="2"/>
      <c r="AI115" s="2"/>
      <c r="AJ115" s="2"/>
      <c r="AK115" s="2"/>
      <c r="AL115" s="2"/>
      <c r="AM115" s="2"/>
      <c r="AN115" s="2"/>
    </row>
    <row r="116" spans="1:40" x14ac:dyDescent="0.4">
      <c r="A116" s="20">
        <f t="shared" si="19"/>
        <v>79</v>
      </c>
      <c r="B116" s="12">
        <f t="shared" si="24"/>
        <v>47939</v>
      </c>
      <c r="C116" s="13">
        <f t="shared" si="17"/>
        <v>31</v>
      </c>
      <c r="D116" s="16">
        <f t="shared" si="20"/>
        <v>16509.722242314852</v>
      </c>
      <c r="E116" s="16">
        <f t="shared" si="25"/>
        <v>11837.500008611127</v>
      </c>
      <c r="F116" s="16">
        <f t="shared" si="29"/>
        <v>8176.3889089815175</v>
      </c>
      <c r="G116" s="16">
        <f t="shared" si="30"/>
        <v>3504.1666752777924</v>
      </c>
      <c r="H116" s="21">
        <f t="shared" si="26"/>
        <v>8333.3333333333339</v>
      </c>
      <c r="I116" s="16">
        <f t="shared" si="21"/>
        <v>1341666.670000006</v>
      </c>
      <c r="J116" s="16"/>
      <c r="K116" s="16"/>
      <c r="L116" s="16"/>
      <c r="M116" s="16"/>
      <c r="N116" s="16"/>
      <c r="O116" s="16"/>
      <c r="P116" s="18"/>
      <c r="Q116" s="16"/>
      <c r="R116" s="18">
        <f t="shared" si="18"/>
        <v>0</v>
      </c>
      <c r="S116" s="18"/>
      <c r="T116" s="18"/>
      <c r="U116" s="24"/>
      <c r="V116" s="24"/>
      <c r="W116" s="24"/>
      <c r="X116" s="24"/>
      <c r="Y116" s="37">
        <v>79</v>
      </c>
      <c r="Z116" s="47">
        <f t="shared" si="27"/>
        <v>47962</v>
      </c>
      <c r="AA116" s="79">
        <f t="shared" si="22"/>
        <v>16509.722242314852</v>
      </c>
      <c r="AB116" s="48">
        <f t="shared" si="23"/>
        <v>11837.500008611127</v>
      </c>
      <c r="AC116" s="88">
        <f t="shared" si="28"/>
        <v>47963</v>
      </c>
      <c r="AD116" s="2"/>
      <c r="AE116" s="2"/>
      <c r="AF116" s="2"/>
      <c r="AG116" s="2"/>
      <c r="AH116" s="2"/>
      <c r="AI116" s="2"/>
      <c r="AJ116" s="2"/>
      <c r="AK116" s="2"/>
      <c r="AL116" s="2"/>
      <c r="AM116" s="2"/>
      <c r="AN116" s="2"/>
    </row>
    <row r="117" spans="1:40" x14ac:dyDescent="0.4">
      <c r="A117" s="20">
        <f t="shared" si="19"/>
        <v>80</v>
      </c>
      <c r="B117" s="12">
        <f t="shared" si="24"/>
        <v>47969</v>
      </c>
      <c r="C117" s="13">
        <f t="shared" si="17"/>
        <v>30</v>
      </c>
      <c r="D117" s="16">
        <f t="shared" si="20"/>
        <v>16198.611130555591</v>
      </c>
      <c r="E117" s="16">
        <f t="shared" si="25"/>
        <v>11704.166675000015</v>
      </c>
      <c r="F117" s="16">
        <f t="shared" si="29"/>
        <v>7865.2777972222575</v>
      </c>
      <c r="G117" s="16">
        <f t="shared" si="30"/>
        <v>3370.833341666681</v>
      </c>
      <c r="H117" s="21">
        <f t="shared" si="26"/>
        <v>8333.3333333333339</v>
      </c>
      <c r="I117" s="16">
        <f t="shared" si="21"/>
        <v>1333333.3366666727</v>
      </c>
      <c r="J117" s="16"/>
      <c r="K117" s="16"/>
      <c r="L117" s="16"/>
      <c r="M117" s="16"/>
      <c r="N117" s="16"/>
      <c r="O117" s="16"/>
      <c r="P117" s="18"/>
      <c r="Q117" s="16"/>
      <c r="R117" s="18">
        <f t="shared" si="18"/>
        <v>0</v>
      </c>
      <c r="S117" s="18"/>
      <c r="T117" s="18"/>
      <c r="U117" s="24"/>
      <c r="V117" s="24"/>
      <c r="W117" s="24"/>
      <c r="X117" s="24"/>
      <c r="Y117" s="37">
        <v>80</v>
      </c>
      <c r="Z117" s="47">
        <f t="shared" si="27"/>
        <v>47992</v>
      </c>
      <c r="AA117" s="79">
        <f t="shared" si="22"/>
        <v>16198.611130555591</v>
      </c>
      <c r="AB117" s="48">
        <f t="shared" si="23"/>
        <v>11704.166675000015</v>
      </c>
      <c r="AC117" s="88">
        <f t="shared" si="28"/>
        <v>47993</v>
      </c>
      <c r="AD117" s="2"/>
      <c r="AE117" s="2"/>
      <c r="AF117" s="2"/>
      <c r="AG117" s="2"/>
      <c r="AH117" s="2"/>
      <c r="AI117" s="2"/>
      <c r="AJ117" s="2"/>
      <c r="AK117" s="2"/>
      <c r="AL117" s="2"/>
      <c r="AM117" s="2"/>
      <c r="AN117" s="2"/>
    </row>
    <row r="118" spans="1:40" x14ac:dyDescent="0.4">
      <c r="A118" s="20">
        <f t="shared" si="19"/>
        <v>81</v>
      </c>
      <c r="B118" s="12">
        <f t="shared" si="24"/>
        <v>48000</v>
      </c>
      <c r="C118" s="13">
        <f t="shared" si="17"/>
        <v>31</v>
      </c>
      <c r="D118" s="16">
        <f t="shared" si="20"/>
        <v>16409.259279351892</v>
      </c>
      <c r="E118" s="16">
        <f t="shared" si="25"/>
        <v>11794.444453055572</v>
      </c>
      <c r="F118" s="16">
        <f t="shared" si="29"/>
        <v>8075.9259460185567</v>
      </c>
      <c r="G118" s="16">
        <f t="shared" si="30"/>
        <v>3461.1111197222376</v>
      </c>
      <c r="H118" s="21">
        <f t="shared" si="26"/>
        <v>8333.3333333333339</v>
      </c>
      <c r="I118" s="16">
        <f t="shared" si="21"/>
        <v>1325000.0033333395</v>
      </c>
      <c r="J118" s="16"/>
      <c r="K118" s="16"/>
      <c r="L118" s="16"/>
      <c r="M118" s="16"/>
      <c r="N118" s="16"/>
      <c r="O118" s="16"/>
      <c r="P118" s="18"/>
      <c r="Q118" s="16"/>
      <c r="R118" s="18">
        <f t="shared" si="18"/>
        <v>0</v>
      </c>
      <c r="S118" s="18"/>
      <c r="T118" s="18"/>
      <c r="U118" s="24"/>
      <c r="V118" s="24"/>
      <c r="W118" s="24"/>
      <c r="X118" s="24"/>
      <c r="Y118" s="37">
        <v>81</v>
      </c>
      <c r="Z118" s="47">
        <f t="shared" si="27"/>
        <v>48023</v>
      </c>
      <c r="AA118" s="79">
        <f t="shared" si="22"/>
        <v>16409.259279351892</v>
      </c>
      <c r="AB118" s="48">
        <f t="shared" si="23"/>
        <v>11794.444453055572</v>
      </c>
      <c r="AC118" s="88">
        <f t="shared" si="28"/>
        <v>48024</v>
      </c>
      <c r="AD118" s="2"/>
      <c r="AE118" s="2"/>
      <c r="AF118" s="2"/>
      <c r="AG118" s="2"/>
      <c r="AH118" s="2"/>
      <c r="AI118" s="2"/>
      <c r="AJ118" s="2"/>
      <c r="AK118" s="2"/>
      <c r="AL118" s="2"/>
      <c r="AM118" s="2"/>
      <c r="AN118" s="2"/>
    </row>
    <row r="119" spans="1:40" x14ac:dyDescent="0.4">
      <c r="A119" s="20">
        <f t="shared" si="19"/>
        <v>82</v>
      </c>
      <c r="B119" s="12">
        <f t="shared" si="24"/>
        <v>48030</v>
      </c>
      <c r="C119" s="13">
        <f t="shared" si="17"/>
        <v>30</v>
      </c>
      <c r="D119" s="16">
        <f t="shared" si="20"/>
        <v>16101.388908333371</v>
      </c>
      <c r="E119" s="16">
        <f t="shared" si="25"/>
        <v>11662.500008333349</v>
      </c>
      <c r="F119" s="16">
        <f t="shared" si="29"/>
        <v>7768.0555750000367</v>
      </c>
      <c r="G119" s="16">
        <f t="shared" si="30"/>
        <v>3329.1666750000149</v>
      </c>
      <c r="H119" s="21">
        <f t="shared" si="26"/>
        <v>8333.3333333333339</v>
      </c>
      <c r="I119" s="16">
        <f t="shared" si="21"/>
        <v>1316666.6700000062</v>
      </c>
      <c r="J119" s="16"/>
      <c r="K119" s="16"/>
      <c r="L119" s="16"/>
      <c r="M119" s="16"/>
      <c r="N119" s="16"/>
      <c r="O119" s="16"/>
      <c r="P119" s="18"/>
      <c r="Q119" s="16"/>
      <c r="R119" s="18">
        <f t="shared" si="18"/>
        <v>0</v>
      </c>
      <c r="S119" s="18"/>
      <c r="T119" s="18"/>
      <c r="U119" s="24"/>
      <c r="V119" s="24"/>
      <c r="W119" s="24"/>
      <c r="X119" s="24"/>
      <c r="Y119" s="37">
        <v>82</v>
      </c>
      <c r="Z119" s="47">
        <f t="shared" si="27"/>
        <v>48053</v>
      </c>
      <c r="AA119" s="79">
        <f t="shared" si="22"/>
        <v>16101.388908333371</v>
      </c>
      <c r="AB119" s="48">
        <f t="shared" si="23"/>
        <v>11662.500008333349</v>
      </c>
      <c r="AC119" s="88">
        <f t="shared" si="28"/>
        <v>48054</v>
      </c>
      <c r="AD119" s="2"/>
      <c r="AE119" s="2"/>
      <c r="AF119" s="2"/>
      <c r="AG119" s="2"/>
      <c r="AH119" s="2"/>
      <c r="AI119" s="2"/>
      <c r="AJ119" s="2"/>
      <c r="AK119" s="2"/>
      <c r="AL119" s="2"/>
      <c r="AM119" s="2"/>
      <c r="AN119" s="2"/>
    </row>
    <row r="120" spans="1:40" x14ac:dyDescent="0.4">
      <c r="A120" s="20">
        <f t="shared" si="19"/>
        <v>83</v>
      </c>
      <c r="B120" s="12">
        <f t="shared" si="24"/>
        <v>48061</v>
      </c>
      <c r="C120" s="13">
        <f t="shared" si="17"/>
        <v>31</v>
      </c>
      <c r="D120" s="16">
        <f t="shared" si="20"/>
        <v>16308.796316388929</v>
      </c>
      <c r="E120" s="16">
        <f t="shared" si="25"/>
        <v>11751.388897500015</v>
      </c>
      <c r="F120" s="16">
        <f t="shared" si="29"/>
        <v>7975.4629830555941</v>
      </c>
      <c r="G120" s="16">
        <f t="shared" si="30"/>
        <v>3418.055564166682</v>
      </c>
      <c r="H120" s="21">
        <f t="shared" si="26"/>
        <v>8333.3333333333339</v>
      </c>
      <c r="I120" s="16">
        <f t="shared" si="21"/>
        <v>1308333.336666673</v>
      </c>
      <c r="J120" s="16"/>
      <c r="K120" s="16"/>
      <c r="L120" s="16"/>
      <c r="M120" s="16"/>
      <c r="N120" s="16"/>
      <c r="O120" s="16"/>
      <c r="P120" s="18"/>
      <c r="Q120" s="16"/>
      <c r="R120" s="18">
        <f t="shared" si="18"/>
        <v>0</v>
      </c>
      <c r="S120" s="18"/>
      <c r="T120" s="18"/>
      <c r="U120" s="24"/>
      <c r="V120" s="24"/>
      <c r="W120" s="24"/>
      <c r="X120" s="24"/>
      <c r="Y120" s="37">
        <v>83</v>
      </c>
      <c r="Z120" s="47">
        <f t="shared" si="27"/>
        <v>48084</v>
      </c>
      <c r="AA120" s="79">
        <f t="shared" si="22"/>
        <v>16308.796316388929</v>
      </c>
      <c r="AB120" s="48">
        <f t="shared" si="23"/>
        <v>11751.388897500015</v>
      </c>
      <c r="AC120" s="88">
        <f t="shared" si="28"/>
        <v>48085</v>
      </c>
      <c r="AD120" s="2"/>
      <c r="AE120" s="2"/>
      <c r="AF120" s="2"/>
      <c r="AG120" s="2"/>
      <c r="AH120" s="2"/>
      <c r="AI120" s="2"/>
      <c r="AJ120" s="2"/>
      <c r="AK120" s="2"/>
      <c r="AL120" s="2"/>
      <c r="AM120" s="2"/>
      <c r="AN120" s="2"/>
    </row>
    <row r="121" spans="1:40" x14ac:dyDescent="0.4">
      <c r="A121" s="20">
        <f t="shared" si="19"/>
        <v>84</v>
      </c>
      <c r="B121" s="12">
        <f t="shared" si="24"/>
        <v>48092</v>
      </c>
      <c r="C121" s="13">
        <f t="shared" si="17"/>
        <v>31</v>
      </c>
      <c r="D121" s="16">
        <f t="shared" si="20"/>
        <v>16258.564834907447</v>
      </c>
      <c r="E121" s="16">
        <f t="shared" si="25"/>
        <v>11729.861119722238</v>
      </c>
      <c r="F121" s="16">
        <f t="shared" si="29"/>
        <v>7925.2315015741133</v>
      </c>
      <c r="G121" s="16">
        <f t="shared" si="30"/>
        <v>3396.527786388905</v>
      </c>
      <c r="H121" s="21">
        <f t="shared" si="26"/>
        <v>8333.3333333333339</v>
      </c>
      <c r="I121" s="16">
        <f t="shared" si="21"/>
        <v>1300000.0033333397</v>
      </c>
      <c r="J121" s="16"/>
      <c r="K121" s="16"/>
      <c r="L121" s="16"/>
      <c r="M121" s="16"/>
      <c r="N121" s="16"/>
      <c r="O121" s="16"/>
      <c r="P121" s="18"/>
      <c r="Q121" s="16"/>
      <c r="R121" s="18">
        <f t="shared" si="18"/>
        <v>31250</v>
      </c>
      <c r="S121" s="18"/>
      <c r="T121" s="18"/>
      <c r="U121" s="24"/>
      <c r="V121" s="24"/>
      <c r="W121" s="24"/>
      <c r="X121" s="24"/>
      <c r="Y121" s="37">
        <v>84</v>
      </c>
      <c r="Z121" s="47">
        <f t="shared" si="27"/>
        <v>48115</v>
      </c>
      <c r="AA121" s="79">
        <f t="shared" si="22"/>
        <v>47508.564834907447</v>
      </c>
      <c r="AB121" s="48">
        <f t="shared" si="23"/>
        <v>42979.861119722234</v>
      </c>
      <c r="AC121" s="88">
        <f t="shared" si="28"/>
        <v>48116</v>
      </c>
      <c r="AD121" s="2"/>
      <c r="AE121" s="2"/>
      <c r="AF121" s="2"/>
      <c r="AG121" s="2"/>
      <c r="AH121" s="2"/>
      <c r="AI121" s="2"/>
      <c r="AJ121" s="2"/>
      <c r="AK121" s="2"/>
      <c r="AL121" s="2"/>
      <c r="AM121" s="2"/>
      <c r="AN121" s="2"/>
    </row>
    <row r="122" spans="1:40" x14ac:dyDescent="0.4">
      <c r="A122" s="20">
        <f t="shared" si="19"/>
        <v>85</v>
      </c>
      <c r="B122" s="12">
        <f t="shared" si="24"/>
        <v>48122</v>
      </c>
      <c r="C122" s="13">
        <f t="shared" si="17"/>
        <v>30</v>
      </c>
      <c r="D122" s="16">
        <f t="shared" si="20"/>
        <v>15955.555575000039</v>
      </c>
      <c r="E122" s="16">
        <f t="shared" si="25"/>
        <v>11600.000008333351</v>
      </c>
      <c r="F122" s="16">
        <f t="shared" si="29"/>
        <v>7622.2222416667046</v>
      </c>
      <c r="G122" s="16">
        <f t="shared" si="30"/>
        <v>3266.6666750000159</v>
      </c>
      <c r="H122" s="21">
        <f t="shared" si="26"/>
        <v>8333.3333333333339</v>
      </c>
      <c r="I122" s="16">
        <f t="shared" si="21"/>
        <v>1291666.6700000064</v>
      </c>
      <c r="J122" s="16"/>
      <c r="K122" s="16"/>
      <c r="L122" s="16"/>
      <c r="M122" s="16"/>
      <c r="N122" s="16"/>
      <c r="O122" s="16"/>
      <c r="P122" s="18"/>
      <c r="Q122" s="16"/>
      <c r="R122" s="18">
        <f t="shared" si="18"/>
        <v>0</v>
      </c>
      <c r="S122" s="18"/>
      <c r="T122" s="18"/>
      <c r="U122" s="24"/>
      <c r="V122" s="24"/>
      <c r="W122" s="24"/>
      <c r="X122" s="24"/>
      <c r="Y122" s="37">
        <v>85</v>
      </c>
      <c r="Z122" s="47">
        <f t="shared" si="27"/>
        <v>48145</v>
      </c>
      <c r="AA122" s="79">
        <f t="shared" si="22"/>
        <v>15955.555575000039</v>
      </c>
      <c r="AB122" s="48">
        <f t="shared" si="23"/>
        <v>11600.000008333351</v>
      </c>
      <c r="AC122" s="88">
        <f t="shared" si="28"/>
        <v>48146</v>
      </c>
      <c r="AD122" s="2"/>
      <c r="AE122" s="2"/>
      <c r="AF122" s="2"/>
      <c r="AG122" s="2"/>
      <c r="AH122" s="2"/>
      <c r="AI122" s="2"/>
      <c r="AJ122" s="2"/>
      <c r="AK122" s="2"/>
      <c r="AL122" s="2"/>
      <c r="AM122" s="2"/>
      <c r="AN122" s="2"/>
    </row>
    <row r="123" spans="1:40" x14ac:dyDescent="0.4">
      <c r="A123" s="20">
        <f t="shared" si="19"/>
        <v>86</v>
      </c>
      <c r="B123" s="12">
        <f t="shared" si="24"/>
        <v>48153</v>
      </c>
      <c r="C123" s="13">
        <f t="shared" si="17"/>
        <v>31</v>
      </c>
      <c r="D123" s="16">
        <f t="shared" si="20"/>
        <v>16158.101871944484</v>
      </c>
      <c r="E123" s="16">
        <f t="shared" si="25"/>
        <v>11686.805564166683</v>
      </c>
      <c r="F123" s="16">
        <f t="shared" si="29"/>
        <v>7824.7685386111498</v>
      </c>
      <c r="G123" s="16">
        <f t="shared" si="30"/>
        <v>3353.4722308333498</v>
      </c>
      <c r="H123" s="21">
        <f t="shared" si="26"/>
        <v>8333.3333333333339</v>
      </c>
      <c r="I123" s="16">
        <f t="shared" si="21"/>
        <v>1283333.3366666732</v>
      </c>
      <c r="J123" s="16"/>
      <c r="K123" s="16"/>
      <c r="L123" s="16"/>
      <c r="M123" s="16"/>
      <c r="N123" s="16"/>
      <c r="O123" s="16"/>
      <c r="P123" s="18"/>
      <c r="Q123" s="16"/>
      <c r="R123" s="18">
        <f t="shared" si="18"/>
        <v>0</v>
      </c>
      <c r="S123" s="18"/>
      <c r="T123" s="18"/>
      <c r="U123" s="24"/>
      <c r="V123" s="24"/>
      <c r="W123" s="24"/>
      <c r="X123" s="24"/>
      <c r="Y123" s="37">
        <v>86</v>
      </c>
      <c r="Z123" s="47">
        <f t="shared" si="27"/>
        <v>48176</v>
      </c>
      <c r="AA123" s="79">
        <f t="shared" si="22"/>
        <v>16158.101871944484</v>
      </c>
      <c r="AB123" s="48">
        <f t="shared" si="23"/>
        <v>11686.805564166683</v>
      </c>
      <c r="AC123" s="88">
        <f t="shared" si="28"/>
        <v>48177</v>
      </c>
      <c r="AD123" s="2"/>
      <c r="AE123" s="2"/>
      <c r="AF123" s="2"/>
      <c r="AG123" s="2"/>
      <c r="AH123" s="2"/>
      <c r="AI123" s="2"/>
      <c r="AJ123" s="2"/>
      <c r="AK123" s="2"/>
      <c r="AL123" s="2"/>
      <c r="AM123" s="2"/>
      <c r="AN123" s="2"/>
    </row>
    <row r="124" spans="1:40" x14ac:dyDescent="0.4">
      <c r="A124" s="20">
        <f t="shared" si="19"/>
        <v>87</v>
      </c>
      <c r="B124" s="12">
        <f t="shared" si="24"/>
        <v>48183</v>
      </c>
      <c r="C124" s="13">
        <f t="shared" si="17"/>
        <v>30</v>
      </c>
      <c r="D124" s="16">
        <f t="shared" si="20"/>
        <v>15858.333352777816</v>
      </c>
      <c r="E124" s="16">
        <f t="shared" si="25"/>
        <v>11558.333341666683</v>
      </c>
      <c r="F124" s="16">
        <f t="shared" si="29"/>
        <v>7525.0000194444819</v>
      </c>
      <c r="G124" s="16">
        <f t="shared" si="30"/>
        <v>3225.0000083333493</v>
      </c>
      <c r="H124" s="21">
        <f t="shared" si="26"/>
        <v>8333.3333333333339</v>
      </c>
      <c r="I124" s="16">
        <f t="shared" si="21"/>
        <v>1275000.0033333399</v>
      </c>
      <c r="J124" s="16"/>
      <c r="K124" s="16"/>
      <c r="L124" s="16"/>
      <c r="M124" s="16"/>
      <c r="N124" s="16"/>
      <c r="O124" s="16"/>
      <c r="P124" s="18"/>
      <c r="Q124" s="16"/>
      <c r="R124" s="18">
        <f t="shared" si="18"/>
        <v>0</v>
      </c>
      <c r="S124" s="18"/>
      <c r="T124" s="18"/>
      <c r="U124" s="24"/>
      <c r="V124" s="24"/>
      <c r="W124" s="24"/>
      <c r="X124" s="24"/>
      <c r="Y124" s="37">
        <v>87</v>
      </c>
      <c r="Z124" s="47">
        <f t="shared" si="27"/>
        <v>48206</v>
      </c>
      <c r="AA124" s="79">
        <f t="shared" si="22"/>
        <v>15858.333352777816</v>
      </c>
      <c r="AB124" s="48">
        <f t="shared" si="23"/>
        <v>11558.333341666683</v>
      </c>
      <c r="AC124" s="88">
        <f t="shared" si="28"/>
        <v>48207</v>
      </c>
      <c r="AD124" s="2"/>
      <c r="AE124" s="2"/>
      <c r="AF124" s="2"/>
      <c r="AG124" s="2"/>
      <c r="AH124" s="2"/>
      <c r="AI124" s="2"/>
      <c r="AJ124" s="2"/>
      <c r="AK124" s="2"/>
      <c r="AL124" s="2"/>
      <c r="AM124" s="2"/>
      <c r="AN124" s="2"/>
    </row>
    <row r="125" spans="1:40" x14ac:dyDescent="0.4">
      <c r="A125" s="20">
        <f t="shared" si="19"/>
        <v>88</v>
      </c>
      <c r="B125" s="12">
        <f t="shared" si="24"/>
        <v>48214</v>
      </c>
      <c r="C125" s="13">
        <f t="shared" si="17"/>
        <v>31</v>
      </c>
      <c r="D125" s="16">
        <f t="shared" si="20"/>
        <v>16057.638908981522</v>
      </c>
      <c r="E125" s="16">
        <f t="shared" si="25"/>
        <v>11643.750008611129</v>
      </c>
      <c r="F125" s="16">
        <f t="shared" si="29"/>
        <v>7724.3055756481881</v>
      </c>
      <c r="G125" s="16">
        <f t="shared" si="30"/>
        <v>3310.4166752777946</v>
      </c>
      <c r="H125" s="21">
        <f t="shared" si="26"/>
        <v>8333.3333333333339</v>
      </c>
      <c r="I125" s="16">
        <f t="shared" si="21"/>
        <v>1266666.6700000067</v>
      </c>
      <c r="J125" s="16"/>
      <c r="K125" s="16"/>
      <c r="L125" s="16"/>
      <c r="M125" s="16"/>
      <c r="N125" s="16"/>
      <c r="O125" s="16"/>
      <c r="P125" s="18"/>
      <c r="Q125" s="16"/>
      <c r="R125" s="18">
        <f t="shared" si="18"/>
        <v>0</v>
      </c>
      <c r="S125" s="18"/>
      <c r="T125" s="18"/>
      <c r="U125" s="24"/>
      <c r="V125" s="24"/>
      <c r="W125" s="24"/>
      <c r="X125" s="24"/>
      <c r="Y125" s="37">
        <v>88</v>
      </c>
      <c r="Z125" s="47">
        <f t="shared" si="27"/>
        <v>48237</v>
      </c>
      <c r="AA125" s="79">
        <f t="shared" si="22"/>
        <v>16057.638908981522</v>
      </c>
      <c r="AB125" s="48">
        <f t="shared" si="23"/>
        <v>11643.750008611129</v>
      </c>
      <c r="AC125" s="88">
        <f t="shared" si="28"/>
        <v>48238</v>
      </c>
      <c r="AD125" s="2"/>
      <c r="AE125" s="2"/>
      <c r="AF125" s="2"/>
      <c r="AG125" s="2"/>
      <c r="AH125" s="2"/>
      <c r="AI125" s="2"/>
      <c r="AJ125" s="2"/>
      <c r="AK125" s="2"/>
      <c r="AL125" s="2"/>
      <c r="AM125" s="2"/>
      <c r="AN125" s="2"/>
    </row>
    <row r="126" spans="1:40" x14ac:dyDescent="0.4">
      <c r="A126" s="20">
        <f t="shared" si="19"/>
        <v>89</v>
      </c>
      <c r="B126" s="12">
        <f t="shared" si="24"/>
        <v>48245</v>
      </c>
      <c r="C126" s="13">
        <f t="shared" ref="C126:C157" si="31">IF(A126="","",IF(A126=$F$9,1+B126-DATE(YEAR(B125),MONTH(B125),1),B126-B125))</f>
        <v>31</v>
      </c>
      <c r="D126" s="16">
        <f t="shared" si="20"/>
        <v>16007.407427500042</v>
      </c>
      <c r="E126" s="16">
        <f t="shared" si="25"/>
        <v>11622.222230833351</v>
      </c>
      <c r="F126" s="16">
        <f t="shared" si="29"/>
        <v>7674.0740941667073</v>
      </c>
      <c r="G126" s="16">
        <f t="shared" si="30"/>
        <v>3288.8888975000168</v>
      </c>
      <c r="H126" s="21">
        <f t="shared" si="26"/>
        <v>8333.3333333333339</v>
      </c>
      <c r="I126" s="16">
        <f t="shared" si="21"/>
        <v>1258333.3366666734</v>
      </c>
      <c r="J126" s="16"/>
      <c r="K126" s="16"/>
      <c r="L126" s="16"/>
      <c r="M126" s="16"/>
      <c r="N126" s="16"/>
      <c r="O126" s="16"/>
      <c r="P126" s="18"/>
      <c r="Q126" s="16"/>
      <c r="R126" s="18">
        <f t="shared" si="18"/>
        <v>0</v>
      </c>
      <c r="S126" s="18"/>
      <c r="T126" s="18"/>
      <c r="U126" s="24"/>
      <c r="V126" s="24"/>
      <c r="W126" s="24"/>
      <c r="X126" s="24"/>
      <c r="Y126" s="37">
        <v>89</v>
      </c>
      <c r="Z126" s="47">
        <f t="shared" si="27"/>
        <v>48268</v>
      </c>
      <c r="AA126" s="79">
        <f t="shared" si="22"/>
        <v>16007.407427500042</v>
      </c>
      <c r="AB126" s="48">
        <f t="shared" si="23"/>
        <v>11622.222230833351</v>
      </c>
      <c r="AC126" s="88">
        <f t="shared" si="28"/>
        <v>48269</v>
      </c>
      <c r="AD126" s="2"/>
      <c r="AE126" s="2"/>
      <c r="AF126" s="2"/>
      <c r="AG126" s="2"/>
      <c r="AH126" s="2"/>
      <c r="AI126" s="2"/>
      <c r="AJ126" s="2"/>
      <c r="AK126" s="2"/>
      <c r="AL126" s="2"/>
      <c r="AM126" s="2"/>
      <c r="AN126" s="2"/>
    </row>
    <row r="127" spans="1:40" x14ac:dyDescent="0.4">
      <c r="A127" s="20">
        <f t="shared" si="19"/>
        <v>90</v>
      </c>
      <c r="B127" s="12">
        <f t="shared" si="24"/>
        <v>48274</v>
      </c>
      <c r="C127" s="13">
        <f t="shared" si="31"/>
        <v>29</v>
      </c>
      <c r="D127" s="16">
        <f t="shared" si="20"/>
        <v>15467.824092870409</v>
      </c>
      <c r="E127" s="16">
        <f t="shared" si="25"/>
        <v>11390.972230277795</v>
      </c>
      <c r="F127" s="16">
        <f t="shared" si="29"/>
        <v>7134.4907595370751</v>
      </c>
      <c r="G127" s="16">
        <f t="shared" si="30"/>
        <v>3057.6388969444606</v>
      </c>
      <c r="H127" s="21">
        <f t="shared" si="26"/>
        <v>8333.3333333333339</v>
      </c>
      <c r="I127" s="16">
        <f t="shared" si="21"/>
        <v>1250000.0033333402</v>
      </c>
      <c r="J127" s="16"/>
      <c r="K127" s="16"/>
      <c r="L127" s="16"/>
      <c r="M127" s="16"/>
      <c r="N127" s="16"/>
      <c r="O127" s="16"/>
      <c r="P127" s="18"/>
      <c r="Q127" s="16"/>
      <c r="R127" s="18">
        <f t="shared" si="18"/>
        <v>0</v>
      </c>
      <c r="S127" s="18"/>
      <c r="T127" s="18"/>
      <c r="U127" s="24"/>
      <c r="V127" s="24"/>
      <c r="W127" s="24"/>
      <c r="X127" s="24"/>
      <c r="Y127" s="37">
        <v>90</v>
      </c>
      <c r="Z127" s="47">
        <f t="shared" si="27"/>
        <v>48297</v>
      </c>
      <c r="AA127" s="79">
        <f t="shared" si="22"/>
        <v>15467.824092870409</v>
      </c>
      <c r="AB127" s="48">
        <f t="shared" si="23"/>
        <v>11390.972230277795</v>
      </c>
      <c r="AC127" s="88">
        <f t="shared" si="28"/>
        <v>48298</v>
      </c>
      <c r="AD127" s="2"/>
      <c r="AE127" s="2"/>
      <c r="AF127" s="2"/>
      <c r="AG127" s="2"/>
      <c r="AH127" s="2"/>
      <c r="AI127" s="2"/>
      <c r="AJ127" s="2"/>
      <c r="AK127" s="2"/>
      <c r="AL127" s="2"/>
      <c r="AM127" s="2"/>
      <c r="AN127" s="2"/>
    </row>
    <row r="128" spans="1:40" x14ac:dyDescent="0.4">
      <c r="A128" s="20">
        <f t="shared" si="19"/>
        <v>91</v>
      </c>
      <c r="B128" s="12">
        <f t="shared" si="24"/>
        <v>48305</v>
      </c>
      <c r="C128" s="13">
        <f t="shared" si="31"/>
        <v>31</v>
      </c>
      <c r="D128" s="16">
        <f t="shared" si="20"/>
        <v>15906.944464537079</v>
      </c>
      <c r="E128" s="16">
        <f t="shared" si="25"/>
        <v>11579.166675277796</v>
      </c>
      <c r="F128" s="16">
        <f t="shared" si="29"/>
        <v>7573.6111312037456</v>
      </c>
      <c r="G128" s="16">
        <f t="shared" si="30"/>
        <v>3245.8333419444616</v>
      </c>
      <c r="H128" s="21">
        <f t="shared" si="26"/>
        <v>8333.3333333333339</v>
      </c>
      <c r="I128" s="16">
        <f t="shared" si="21"/>
        <v>1241666.6700000069</v>
      </c>
      <c r="J128" s="16"/>
      <c r="K128" s="16"/>
      <c r="L128" s="16"/>
      <c r="M128" s="16"/>
      <c r="N128" s="16"/>
      <c r="O128" s="16"/>
      <c r="P128" s="18"/>
      <c r="Q128" s="16"/>
      <c r="R128" s="18">
        <f t="shared" si="18"/>
        <v>0</v>
      </c>
      <c r="S128" s="18"/>
      <c r="T128" s="18"/>
      <c r="U128" s="24"/>
      <c r="V128" s="24"/>
      <c r="W128" s="24"/>
      <c r="X128" s="24"/>
      <c r="Y128" s="37">
        <v>91</v>
      </c>
      <c r="Z128" s="47">
        <f t="shared" si="27"/>
        <v>48328</v>
      </c>
      <c r="AA128" s="79">
        <f t="shared" si="22"/>
        <v>15906.944464537079</v>
      </c>
      <c r="AB128" s="48">
        <f t="shared" si="23"/>
        <v>11579.166675277796</v>
      </c>
      <c r="AC128" s="88">
        <f t="shared" si="28"/>
        <v>48329</v>
      </c>
      <c r="AD128" s="2"/>
      <c r="AE128" s="2"/>
      <c r="AF128" s="2"/>
      <c r="AG128" s="2"/>
      <c r="AH128" s="2"/>
      <c r="AI128" s="2"/>
      <c r="AJ128" s="2"/>
      <c r="AK128" s="2"/>
      <c r="AL128" s="2"/>
      <c r="AM128" s="2"/>
      <c r="AN128" s="2"/>
    </row>
    <row r="129" spans="1:40" x14ac:dyDescent="0.4">
      <c r="A129" s="20">
        <f t="shared" si="19"/>
        <v>92</v>
      </c>
      <c r="B129" s="12">
        <f t="shared" si="24"/>
        <v>48335</v>
      </c>
      <c r="C129" s="13">
        <f t="shared" si="31"/>
        <v>30</v>
      </c>
      <c r="D129" s="16">
        <f t="shared" si="20"/>
        <v>15615.277797222265</v>
      </c>
      <c r="E129" s="16">
        <f t="shared" si="25"/>
        <v>11454.166675000017</v>
      </c>
      <c r="F129" s="16">
        <f t="shared" si="29"/>
        <v>7281.9444638889308</v>
      </c>
      <c r="G129" s="16">
        <f t="shared" si="30"/>
        <v>3120.8333416666833</v>
      </c>
      <c r="H129" s="21">
        <f t="shared" si="26"/>
        <v>8333.3333333333339</v>
      </c>
      <c r="I129" s="16">
        <f t="shared" si="21"/>
        <v>1233333.3366666737</v>
      </c>
      <c r="J129" s="16"/>
      <c r="K129" s="16"/>
      <c r="L129" s="16"/>
      <c r="M129" s="16"/>
      <c r="N129" s="16"/>
      <c r="O129" s="16"/>
      <c r="P129" s="18"/>
      <c r="Q129" s="16"/>
      <c r="R129" s="18">
        <f t="shared" si="18"/>
        <v>0</v>
      </c>
      <c r="S129" s="18"/>
      <c r="T129" s="18"/>
      <c r="U129" s="24"/>
      <c r="V129" s="24"/>
      <c r="W129" s="24"/>
      <c r="X129" s="24"/>
      <c r="Y129" s="37">
        <v>92</v>
      </c>
      <c r="Z129" s="47">
        <f t="shared" si="27"/>
        <v>48358</v>
      </c>
      <c r="AA129" s="79">
        <f t="shared" si="22"/>
        <v>15615.277797222265</v>
      </c>
      <c r="AB129" s="48">
        <f t="shared" si="23"/>
        <v>11454.166675000017</v>
      </c>
      <c r="AC129" s="88">
        <f t="shared" si="28"/>
        <v>48359</v>
      </c>
      <c r="AD129" s="2"/>
      <c r="AE129" s="2"/>
      <c r="AF129" s="2"/>
      <c r="AG129" s="2"/>
      <c r="AH129" s="2"/>
      <c r="AI129" s="2"/>
      <c r="AJ129" s="2"/>
      <c r="AK129" s="2"/>
      <c r="AL129" s="2"/>
      <c r="AM129" s="2"/>
      <c r="AN129" s="2"/>
    </row>
    <row r="130" spans="1:40" x14ac:dyDescent="0.4">
      <c r="A130" s="20">
        <f t="shared" si="19"/>
        <v>93</v>
      </c>
      <c r="B130" s="12">
        <f t="shared" si="24"/>
        <v>48366</v>
      </c>
      <c r="C130" s="13">
        <f t="shared" si="31"/>
        <v>31</v>
      </c>
      <c r="D130" s="16">
        <f t="shared" si="20"/>
        <v>15806.481501574119</v>
      </c>
      <c r="E130" s="16">
        <f t="shared" si="25"/>
        <v>11536.111119722242</v>
      </c>
      <c r="F130" s="16">
        <f t="shared" si="29"/>
        <v>7473.1481682407839</v>
      </c>
      <c r="G130" s="16">
        <f t="shared" si="30"/>
        <v>3202.7777863889069</v>
      </c>
      <c r="H130" s="21">
        <f t="shared" si="26"/>
        <v>8333.3333333333339</v>
      </c>
      <c r="I130" s="16">
        <f t="shared" si="21"/>
        <v>1225000.0033333404</v>
      </c>
      <c r="J130" s="16"/>
      <c r="K130" s="16"/>
      <c r="L130" s="16"/>
      <c r="M130" s="16"/>
      <c r="N130" s="16"/>
      <c r="O130" s="16"/>
      <c r="P130" s="18"/>
      <c r="Q130" s="16"/>
      <c r="R130" s="18">
        <f t="shared" si="18"/>
        <v>0</v>
      </c>
      <c r="S130" s="18"/>
      <c r="T130" s="18"/>
      <c r="U130" s="24"/>
      <c r="V130" s="24"/>
      <c r="W130" s="24"/>
      <c r="X130" s="24"/>
      <c r="Y130" s="37">
        <v>93</v>
      </c>
      <c r="Z130" s="47">
        <f t="shared" si="27"/>
        <v>48389</v>
      </c>
      <c r="AA130" s="79">
        <f t="shared" si="22"/>
        <v>15806.481501574119</v>
      </c>
      <c r="AB130" s="48">
        <f t="shared" si="23"/>
        <v>11536.111119722242</v>
      </c>
      <c r="AC130" s="88">
        <f t="shared" si="28"/>
        <v>48390</v>
      </c>
      <c r="AD130" s="2"/>
      <c r="AE130" s="2"/>
      <c r="AF130" s="2"/>
      <c r="AG130" s="2"/>
      <c r="AH130" s="2"/>
      <c r="AI130" s="2"/>
      <c r="AJ130" s="2"/>
      <c r="AK130" s="2"/>
      <c r="AL130" s="2"/>
      <c r="AM130" s="2"/>
      <c r="AN130" s="2"/>
    </row>
    <row r="131" spans="1:40" x14ac:dyDescent="0.4">
      <c r="A131" s="20">
        <f t="shared" si="19"/>
        <v>94</v>
      </c>
      <c r="B131" s="12">
        <f t="shared" si="24"/>
        <v>48396</v>
      </c>
      <c r="C131" s="13">
        <f t="shared" si="31"/>
        <v>30</v>
      </c>
      <c r="D131" s="16">
        <f t="shared" si="20"/>
        <v>15518.055575000042</v>
      </c>
      <c r="E131" s="16">
        <f t="shared" si="25"/>
        <v>11412.500008333351</v>
      </c>
      <c r="F131" s="16">
        <f t="shared" si="29"/>
        <v>7184.7222416667073</v>
      </c>
      <c r="G131" s="16">
        <f t="shared" si="30"/>
        <v>3079.1666750000177</v>
      </c>
      <c r="H131" s="21">
        <f t="shared" si="26"/>
        <v>8333.3333333333339</v>
      </c>
      <c r="I131" s="16">
        <f t="shared" si="21"/>
        <v>1216666.6700000071</v>
      </c>
      <c r="J131" s="16"/>
      <c r="K131" s="16"/>
      <c r="L131" s="16"/>
      <c r="M131" s="16"/>
      <c r="N131" s="16"/>
      <c r="O131" s="16"/>
      <c r="P131" s="18"/>
      <c r="Q131" s="16"/>
      <c r="R131" s="18">
        <f t="shared" si="18"/>
        <v>0</v>
      </c>
      <c r="S131" s="18"/>
      <c r="T131" s="18"/>
      <c r="U131" s="24"/>
      <c r="V131" s="24"/>
      <c r="W131" s="24"/>
      <c r="X131" s="24"/>
      <c r="Y131" s="37">
        <v>94</v>
      </c>
      <c r="Z131" s="47">
        <f t="shared" si="27"/>
        <v>48419</v>
      </c>
      <c r="AA131" s="79">
        <f t="shared" si="22"/>
        <v>15518.055575000042</v>
      </c>
      <c r="AB131" s="48">
        <f t="shared" si="23"/>
        <v>11412.500008333351</v>
      </c>
      <c r="AC131" s="88">
        <f t="shared" si="28"/>
        <v>48420</v>
      </c>
      <c r="AD131" s="2"/>
      <c r="AE131" s="2"/>
      <c r="AF131" s="2"/>
      <c r="AG131" s="2"/>
      <c r="AH131" s="2"/>
      <c r="AI131" s="2"/>
      <c r="AJ131" s="2"/>
      <c r="AK131" s="2"/>
      <c r="AL131" s="2"/>
      <c r="AM131" s="2"/>
      <c r="AN131" s="2"/>
    </row>
    <row r="132" spans="1:40" x14ac:dyDescent="0.4">
      <c r="A132" s="20">
        <f t="shared" si="19"/>
        <v>95</v>
      </c>
      <c r="B132" s="12">
        <f t="shared" si="24"/>
        <v>48427</v>
      </c>
      <c r="C132" s="13">
        <f t="shared" si="31"/>
        <v>31</v>
      </c>
      <c r="D132" s="16">
        <f t="shared" si="20"/>
        <v>15706.018538611155</v>
      </c>
      <c r="E132" s="16">
        <f t="shared" si="25"/>
        <v>11493.055564166685</v>
      </c>
      <c r="F132" s="16">
        <f t="shared" si="29"/>
        <v>7372.6852052778204</v>
      </c>
      <c r="G132" s="16">
        <f t="shared" si="30"/>
        <v>3159.7222308333517</v>
      </c>
      <c r="H132" s="21">
        <f t="shared" si="26"/>
        <v>8333.3333333333339</v>
      </c>
      <c r="I132" s="16">
        <f t="shared" si="21"/>
        <v>1208333.3366666739</v>
      </c>
      <c r="J132" s="16"/>
      <c r="K132" s="16"/>
      <c r="L132" s="16"/>
      <c r="M132" s="16"/>
      <c r="N132" s="16"/>
      <c r="O132" s="16"/>
      <c r="P132" s="18"/>
      <c r="Q132" s="16"/>
      <c r="R132" s="18">
        <f t="shared" si="18"/>
        <v>0</v>
      </c>
      <c r="S132" s="18"/>
      <c r="T132" s="18"/>
      <c r="U132" s="24"/>
      <c r="V132" s="24"/>
      <c r="W132" s="24"/>
      <c r="X132" s="24"/>
      <c r="Y132" s="37">
        <v>95</v>
      </c>
      <c r="Z132" s="47">
        <f t="shared" si="27"/>
        <v>48450</v>
      </c>
      <c r="AA132" s="79">
        <f t="shared" si="22"/>
        <v>15706.018538611155</v>
      </c>
      <c r="AB132" s="48">
        <f t="shared" si="23"/>
        <v>11493.055564166685</v>
      </c>
      <c r="AC132" s="88">
        <f t="shared" si="28"/>
        <v>48451</v>
      </c>
      <c r="AD132" s="2"/>
      <c r="AE132" s="2"/>
      <c r="AF132" s="2"/>
      <c r="AG132" s="2"/>
      <c r="AH132" s="2"/>
      <c r="AI132" s="2"/>
      <c r="AJ132" s="2"/>
      <c r="AK132" s="2"/>
      <c r="AL132" s="2"/>
      <c r="AM132" s="2"/>
      <c r="AN132" s="2"/>
    </row>
    <row r="133" spans="1:40" x14ac:dyDescent="0.4">
      <c r="A133" s="20">
        <f t="shared" si="19"/>
        <v>96</v>
      </c>
      <c r="B133" s="12">
        <f t="shared" si="24"/>
        <v>48458</v>
      </c>
      <c r="C133" s="13">
        <f t="shared" si="31"/>
        <v>31</v>
      </c>
      <c r="D133" s="16">
        <f t="shared" si="20"/>
        <v>15655.787057129673</v>
      </c>
      <c r="E133" s="16">
        <f t="shared" si="25"/>
        <v>11471.52778638891</v>
      </c>
      <c r="F133" s="16">
        <f t="shared" si="29"/>
        <v>7322.4537237963405</v>
      </c>
      <c r="G133" s="16">
        <f t="shared" si="30"/>
        <v>3138.1944530555747</v>
      </c>
      <c r="H133" s="21">
        <f t="shared" si="26"/>
        <v>8333.3333333333339</v>
      </c>
      <c r="I133" s="16">
        <f t="shared" si="21"/>
        <v>1200000.0033333406</v>
      </c>
      <c r="J133" s="16"/>
      <c r="K133" s="16"/>
      <c r="L133" s="16"/>
      <c r="M133" s="16"/>
      <c r="N133" s="16"/>
      <c r="O133" s="16"/>
      <c r="P133" s="18"/>
      <c r="Q133" s="16"/>
      <c r="R133" s="18">
        <f t="shared" si="18"/>
        <v>31250</v>
      </c>
      <c r="S133" s="18"/>
      <c r="T133" s="18"/>
      <c r="U133" s="24"/>
      <c r="V133" s="24"/>
      <c r="W133" s="24"/>
      <c r="X133" s="24"/>
      <c r="Y133" s="37">
        <v>96</v>
      </c>
      <c r="Z133" s="47">
        <f t="shared" si="27"/>
        <v>48481</v>
      </c>
      <c r="AA133" s="79">
        <f t="shared" si="22"/>
        <v>46905.787057129673</v>
      </c>
      <c r="AB133" s="48">
        <f t="shared" si="23"/>
        <v>42721.527786388906</v>
      </c>
      <c r="AC133" s="88">
        <f t="shared" si="28"/>
        <v>48482</v>
      </c>
      <c r="AD133" s="2"/>
      <c r="AE133" s="2"/>
      <c r="AF133" s="2"/>
      <c r="AG133" s="2"/>
      <c r="AH133" s="2"/>
      <c r="AI133" s="2"/>
      <c r="AJ133" s="2"/>
      <c r="AK133" s="2"/>
      <c r="AL133" s="2"/>
      <c r="AM133" s="2"/>
      <c r="AN133" s="2"/>
    </row>
    <row r="134" spans="1:40" x14ac:dyDescent="0.4">
      <c r="A134" s="20">
        <f t="shared" si="19"/>
        <v>97</v>
      </c>
      <c r="B134" s="12">
        <f t="shared" si="24"/>
        <v>48488</v>
      </c>
      <c r="C134" s="13">
        <f t="shared" si="31"/>
        <v>30</v>
      </c>
      <c r="D134" s="16">
        <f t="shared" si="20"/>
        <v>15372.22224166671</v>
      </c>
      <c r="E134" s="16">
        <f t="shared" si="25"/>
        <v>11350.000008333353</v>
      </c>
      <c r="F134" s="16">
        <f t="shared" si="29"/>
        <v>7038.8889083333761</v>
      </c>
      <c r="G134" s="16">
        <f t="shared" si="30"/>
        <v>3016.6666750000181</v>
      </c>
      <c r="H134" s="21">
        <f t="shared" si="26"/>
        <v>8333.3333333333339</v>
      </c>
      <c r="I134" s="16">
        <f t="shared" si="21"/>
        <v>1191666.6700000074</v>
      </c>
      <c r="J134" s="16"/>
      <c r="K134" s="16"/>
      <c r="L134" s="16"/>
      <c r="M134" s="16"/>
      <c r="N134" s="16"/>
      <c r="O134" s="16"/>
      <c r="P134" s="18"/>
      <c r="Q134" s="16"/>
      <c r="R134" s="18">
        <f t="shared" si="18"/>
        <v>0</v>
      </c>
      <c r="S134" s="18"/>
      <c r="T134" s="18"/>
      <c r="U134" s="24"/>
      <c r="V134" s="24"/>
      <c r="W134" s="24"/>
      <c r="X134" s="24"/>
      <c r="Y134" s="37">
        <v>97</v>
      </c>
      <c r="Z134" s="47">
        <f t="shared" si="27"/>
        <v>48511</v>
      </c>
      <c r="AA134" s="79">
        <f t="shared" ref="AA134:AA165" si="32">D134+R134</f>
        <v>15372.22224166671</v>
      </c>
      <c r="AB134" s="48">
        <f t="shared" ref="AB134:AB165" si="33">E134+R134</f>
        <v>11350.000008333353</v>
      </c>
      <c r="AC134" s="88">
        <f t="shared" si="28"/>
        <v>48512</v>
      </c>
      <c r="AD134" s="2"/>
      <c r="AE134" s="2"/>
      <c r="AF134" s="2"/>
      <c r="AG134" s="2"/>
      <c r="AH134" s="2"/>
      <c r="AI134" s="2"/>
      <c r="AJ134" s="2"/>
      <c r="AK134" s="2"/>
      <c r="AL134" s="2"/>
      <c r="AM134" s="2"/>
      <c r="AN134" s="2"/>
    </row>
    <row r="135" spans="1:40" x14ac:dyDescent="0.4">
      <c r="A135" s="20">
        <f t="shared" si="19"/>
        <v>98</v>
      </c>
      <c r="B135" s="12">
        <f t="shared" si="24"/>
        <v>48519</v>
      </c>
      <c r="C135" s="13">
        <f t="shared" si="31"/>
        <v>31</v>
      </c>
      <c r="D135" s="16">
        <f t="shared" si="20"/>
        <v>15555.324094166712</v>
      </c>
      <c r="E135" s="16">
        <f t="shared" si="25"/>
        <v>11428.472230833353</v>
      </c>
      <c r="F135" s="16">
        <f t="shared" si="29"/>
        <v>7221.9907608333779</v>
      </c>
      <c r="G135" s="16">
        <f t="shared" si="30"/>
        <v>3095.1388975000191</v>
      </c>
      <c r="H135" s="21">
        <f t="shared" si="26"/>
        <v>8333.3333333333339</v>
      </c>
      <c r="I135" s="16">
        <f t="shared" si="21"/>
        <v>1183333.3366666741</v>
      </c>
      <c r="J135" s="16"/>
      <c r="K135" s="16"/>
      <c r="L135" s="16"/>
      <c r="M135" s="16"/>
      <c r="N135" s="16"/>
      <c r="O135" s="16"/>
      <c r="P135" s="18"/>
      <c r="Q135" s="16"/>
      <c r="R135" s="18">
        <f t="shared" si="18"/>
        <v>0</v>
      </c>
      <c r="S135" s="18"/>
      <c r="T135" s="18"/>
      <c r="U135" s="24"/>
      <c r="V135" s="24"/>
      <c r="W135" s="24"/>
      <c r="X135" s="24"/>
      <c r="Y135" s="37">
        <v>98</v>
      </c>
      <c r="Z135" s="47">
        <f t="shared" si="27"/>
        <v>48542</v>
      </c>
      <c r="AA135" s="79">
        <f t="shared" si="32"/>
        <v>15555.324094166712</v>
      </c>
      <c r="AB135" s="48">
        <f t="shared" si="33"/>
        <v>11428.472230833353</v>
      </c>
      <c r="AC135" s="88">
        <f t="shared" si="28"/>
        <v>48543</v>
      </c>
      <c r="AD135" s="2"/>
      <c r="AE135" s="2"/>
      <c r="AF135" s="2"/>
      <c r="AG135" s="2"/>
      <c r="AH135" s="2"/>
      <c r="AI135" s="2"/>
      <c r="AJ135" s="2"/>
      <c r="AK135" s="2"/>
      <c r="AL135" s="2"/>
      <c r="AM135" s="2"/>
      <c r="AN135" s="2"/>
    </row>
    <row r="136" spans="1:40" x14ac:dyDescent="0.4">
      <c r="A136" s="20">
        <f t="shared" si="19"/>
        <v>99</v>
      </c>
      <c r="B136" s="12">
        <f t="shared" si="24"/>
        <v>48549</v>
      </c>
      <c r="C136" s="13">
        <f t="shared" si="31"/>
        <v>30</v>
      </c>
      <c r="D136" s="16">
        <f t="shared" si="20"/>
        <v>15275.000019444487</v>
      </c>
      <c r="E136" s="16">
        <f t="shared" si="25"/>
        <v>11308.333341666686</v>
      </c>
      <c r="F136" s="16">
        <f t="shared" si="29"/>
        <v>6941.6666861111544</v>
      </c>
      <c r="G136" s="16">
        <f t="shared" si="30"/>
        <v>2975.0000083333516</v>
      </c>
      <c r="H136" s="21">
        <f t="shared" si="26"/>
        <v>8333.3333333333339</v>
      </c>
      <c r="I136" s="16">
        <f t="shared" si="21"/>
        <v>1175000.0033333409</v>
      </c>
      <c r="J136" s="16"/>
      <c r="K136" s="16"/>
      <c r="L136" s="16"/>
      <c r="M136" s="16"/>
      <c r="N136" s="16"/>
      <c r="O136" s="16"/>
      <c r="P136" s="18"/>
      <c r="Q136" s="16"/>
      <c r="R136" s="18">
        <f t="shared" si="18"/>
        <v>0</v>
      </c>
      <c r="S136" s="18"/>
      <c r="T136" s="18"/>
      <c r="U136" s="24"/>
      <c r="V136" s="24"/>
      <c r="W136" s="24"/>
      <c r="X136" s="24"/>
      <c r="Y136" s="37">
        <v>99</v>
      </c>
      <c r="Z136" s="47">
        <f t="shared" si="27"/>
        <v>48572</v>
      </c>
      <c r="AA136" s="79">
        <f t="shared" si="32"/>
        <v>15275.000019444487</v>
      </c>
      <c r="AB136" s="48">
        <f t="shared" si="33"/>
        <v>11308.333341666686</v>
      </c>
      <c r="AC136" s="88">
        <f t="shared" si="28"/>
        <v>48573</v>
      </c>
      <c r="AD136" s="2"/>
      <c r="AE136" s="2"/>
      <c r="AF136" s="2"/>
      <c r="AG136" s="2"/>
      <c r="AH136" s="2"/>
      <c r="AI136" s="2"/>
      <c r="AJ136" s="2"/>
      <c r="AK136" s="2"/>
      <c r="AL136" s="2"/>
      <c r="AM136" s="2"/>
      <c r="AN136" s="2"/>
    </row>
    <row r="137" spans="1:40" x14ac:dyDescent="0.4">
      <c r="A137" s="20">
        <f t="shared" si="19"/>
        <v>100</v>
      </c>
      <c r="B137" s="12">
        <f t="shared" si="24"/>
        <v>48580</v>
      </c>
      <c r="C137" s="13">
        <f t="shared" si="31"/>
        <v>31</v>
      </c>
      <c r="D137" s="16">
        <f t="shared" si="20"/>
        <v>15454.86113120375</v>
      </c>
      <c r="E137" s="16">
        <f t="shared" si="25"/>
        <v>11385.416675277796</v>
      </c>
      <c r="F137" s="16">
        <f t="shared" si="29"/>
        <v>7121.5277978704153</v>
      </c>
      <c r="G137" s="16">
        <f t="shared" si="30"/>
        <v>3052.0833419444634</v>
      </c>
      <c r="H137" s="21">
        <f t="shared" si="26"/>
        <v>8333.3333333333339</v>
      </c>
      <c r="I137" s="16">
        <f t="shared" si="21"/>
        <v>1166666.6700000076</v>
      </c>
      <c r="J137" s="16"/>
      <c r="K137" s="16"/>
      <c r="L137" s="16"/>
      <c r="M137" s="16"/>
      <c r="N137" s="16"/>
      <c r="O137" s="16"/>
      <c r="P137" s="18"/>
      <c r="Q137" s="16"/>
      <c r="R137" s="18">
        <f t="shared" si="18"/>
        <v>0</v>
      </c>
      <c r="S137" s="18"/>
      <c r="T137" s="18"/>
      <c r="U137" s="24"/>
      <c r="V137" s="24"/>
      <c r="W137" s="24"/>
      <c r="X137" s="24"/>
      <c r="Y137" s="37">
        <v>100</v>
      </c>
      <c r="Z137" s="47">
        <f t="shared" si="27"/>
        <v>48603</v>
      </c>
      <c r="AA137" s="79">
        <f t="shared" si="32"/>
        <v>15454.86113120375</v>
      </c>
      <c r="AB137" s="48">
        <f t="shared" si="33"/>
        <v>11385.416675277796</v>
      </c>
      <c r="AC137" s="88">
        <f t="shared" si="28"/>
        <v>48604</v>
      </c>
      <c r="AD137" s="2"/>
      <c r="AE137" s="2"/>
      <c r="AF137" s="2"/>
      <c r="AG137" s="2"/>
      <c r="AH137" s="2"/>
      <c r="AI137" s="2"/>
      <c r="AJ137" s="2"/>
      <c r="AK137" s="2"/>
      <c r="AL137" s="2"/>
      <c r="AM137" s="2"/>
      <c r="AN137" s="2"/>
    </row>
    <row r="138" spans="1:40" x14ac:dyDescent="0.4">
      <c r="A138" s="20">
        <f t="shared" si="19"/>
        <v>101</v>
      </c>
      <c r="B138" s="12">
        <f t="shared" si="24"/>
        <v>48611</v>
      </c>
      <c r="C138" s="13">
        <f t="shared" si="31"/>
        <v>31</v>
      </c>
      <c r="D138" s="16">
        <f t="shared" si="20"/>
        <v>15404.629649722268</v>
      </c>
      <c r="E138" s="16">
        <f t="shared" si="25"/>
        <v>11363.888897500019</v>
      </c>
      <c r="F138" s="16">
        <f t="shared" si="29"/>
        <v>7071.2963163889353</v>
      </c>
      <c r="G138" s="16">
        <f t="shared" si="30"/>
        <v>3030.5555641666861</v>
      </c>
      <c r="H138" s="21">
        <f t="shared" si="26"/>
        <v>8333.3333333333339</v>
      </c>
      <c r="I138" s="16">
        <f t="shared" si="21"/>
        <v>1158333.3366666744</v>
      </c>
      <c r="J138" s="16"/>
      <c r="K138" s="16"/>
      <c r="L138" s="16"/>
      <c r="M138" s="16"/>
      <c r="N138" s="16"/>
      <c r="O138" s="16"/>
      <c r="P138" s="18"/>
      <c r="Q138" s="16"/>
      <c r="R138" s="18">
        <f t="shared" si="18"/>
        <v>0</v>
      </c>
      <c r="S138" s="18"/>
      <c r="T138" s="18"/>
      <c r="U138" s="24"/>
      <c r="V138" s="24"/>
      <c r="W138" s="24"/>
      <c r="X138" s="24"/>
      <c r="Y138" s="37">
        <v>101</v>
      </c>
      <c r="Z138" s="47">
        <f t="shared" si="27"/>
        <v>48634</v>
      </c>
      <c r="AA138" s="79">
        <f t="shared" si="32"/>
        <v>15404.629649722268</v>
      </c>
      <c r="AB138" s="48">
        <f t="shared" si="33"/>
        <v>11363.888897500019</v>
      </c>
      <c r="AC138" s="88">
        <f t="shared" si="28"/>
        <v>48635</v>
      </c>
      <c r="AD138" s="2"/>
      <c r="AE138" s="2"/>
      <c r="AF138" s="2"/>
      <c r="AG138" s="2"/>
      <c r="AH138" s="2"/>
      <c r="AI138" s="2"/>
      <c r="AJ138" s="2"/>
      <c r="AK138" s="2"/>
      <c r="AL138" s="2"/>
      <c r="AM138" s="2"/>
      <c r="AN138" s="2"/>
    </row>
    <row r="139" spans="1:40" x14ac:dyDescent="0.4">
      <c r="A139" s="20">
        <f t="shared" si="19"/>
        <v>102</v>
      </c>
      <c r="B139" s="12">
        <f t="shared" si="24"/>
        <v>48639</v>
      </c>
      <c r="C139" s="13">
        <f t="shared" si="31"/>
        <v>28</v>
      </c>
      <c r="D139" s="16">
        <f t="shared" si="20"/>
        <v>14678.703721851894</v>
      </c>
      <c r="E139" s="16">
        <f t="shared" si="25"/>
        <v>11052.777785555574</v>
      </c>
      <c r="F139" s="16">
        <f t="shared" si="29"/>
        <v>6345.3703885185605</v>
      </c>
      <c r="G139" s="16">
        <f t="shared" si="30"/>
        <v>2719.4444522222398</v>
      </c>
      <c r="H139" s="21">
        <f t="shared" si="26"/>
        <v>8333.3333333333339</v>
      </c>
      <c r="I139" s="16">
        <f t="shared" si="21"/>
        <v>1150000.0033333411</v>
      </c>
      <c r="J139" s="16"/>
      <c r="K139" s="16"/>
      <c r="L139" s="16"/>
      <c r="M139" s="16"/>
      <c r="N139" s="16"/>
      <c r="O139" s="16"/>
      <c r="P139" s="18"/>
      <c r="Q139" s="16"/>
      <c r="R139" s="18">
        <f t="shared" si="18"/>
        <v>0</v>
      </c>
      <c r="S139" s="18"/>
      <c r="T139" s="18"/>
      <c r="U139" s="24"/>
      <c r="V139" s="24"/>
      <c r="W139" s="24"/>
      <c r="X139" s="24"/>
      <c r="Y139" s="37">
        <v>102</v>
      </c>
      <c r="Z139" s="47">
        <f t="shared" si="27"/>
        <v>48662</v>
      </c>
      <c r="AA139" s="79">
        <f t="shared" si="32"/>
        <v>14678.703721851894</v>
      </c>
      <c r="AB139" s="48">
        <f t="shared" si="33"/>
        <v>11052.777785555574</v>
      </c>
      <c r="AC139" s="88">
        <f t="shared" si="28"/>
        <v>48663</v>
      </c>
      <c r="AD139" s="2"/>
      <c r="AE139" s="2"/>
      <c r="AF139" s="2"/>
      <c r="AG139" s="2"/>
      <c r="AH139" s="2"/>
      <c r="AI139" s="2"/>
      <c r="AJ139" s="2"/>
      <c r="AK139" s="2"/>
      <c r="AL139" s="2"/>
      <c r="AM139" s="2"/>
      <c r="AN139" s="2"/>
    </row>
    <row r="140" spans="1:40" x14ac:dyDescent="0.4">
      <c r="A140" s="20">
        <f t="shared" si="19"/>
        <v>103</v>
      </c>
      <c r="B140" s="12">
        <f t="shared" si="24"/>
        <v>48670</v>
      </c>
      <c r="C140" s="13">
        <f t="shared" si="31"/>
        <v>31</v>
      </c>
      <c r="D140" s="16">
        <f t="shared" si="20"/>
        <v>15304.166686759305</v>
      </c>
      <c r="E140" s="16">
        <f t="shared" si="25"/>
        <v>11320.833341944464</v>
      </c>
      <c r="F140" s="16">
        <f t="shared" si="29"/>
        <v>6970.8333534259718</v>
      </c>
      <c r="G140" s="16">
        <f t="shared" si="30"/>
        <v>2987.5000086111309</v>
      </c>
      <c r="H140" s="21">
        <f t="shared" si="26"/>
        <v>8333.3333333333339</v>
      </c>
      <c r="I140" s="16">
        <f t="shared" si="21"/>
        <v>1141666.6700000078</v>
      </c>
      <c r="J140" s="16"/>
      <c r="K140" s="16"/>
      <c r="L140" s="16"/>
      <c r="M140" s="16"/>
      <c r="N140" s="16"/>
      <c r="O140" s="16"/>
      <c r="P140" s="18"/>
      <c r="Q140" s="16"/>
      <c r="R140" s="18">
        <f t="shared" si="18"/>
        <v>0</v>
      </c>
      <c r="S140" s="18"/>
      <c r="T140" s="18"/>
      <c r="U140" s="24"/>
      <c r="V140" s="24"/>
      <c r="W140" s="24"/>
      <c r="X140" s="24"/>
      <c r="Y140" s="37">
        <v>103</v>
      </c>
      <c r="Z140" s="47">
        <f t="shared" si="27"/>
        <v>48693</v>
      </c>
      <c r="AA140" s="79">
        <f t="shared" si="32"/>
        <v>15304.166686759305</v>
      </c>
      <c r="AB140" s="48">
        <f t="shared" si="33"/>
        <v>11320.833341944464</v>
      </c>
      <c r="AC140" s="88">
        <f t="shared" si="28"/>
        <v>48694</v>
      </c>
      <c r="AD140" s="2"/>
      <c r="AE140" s="2"/>
      <c r="AF140" s="2"/>
      <c r="AG140" s="2"/>
      <c r="AH140" s="2"/>
      <c r="AI140" s="2"/>
      <c r="AJ140" s="2"/>
      <c r="AK140" s="2"/>
      <c r="AL140" s="2"/>
      <c r="AM140" s="2"/>
      <c r="AN140" s="2"/>
    </row>
    <row r="141" spans="1:40" x14ac:dyDescent="0.4">
      <c r="A141" s="20">
        <f t="shared" si="19"/>
        <v>104</v>
      </c>
      <c r="B141" s="12">
        <f t="shared" si="24"/>
        <v>48700</v>
      </c>
      <c r="C141" s="13">
        <f t="shared" si="31"/>
        <v>30</v>
      </c>
      <c r="D141" s="16">
        <f t="shared" si="20"/>
        <v>15031.944463888936</v>
      </c>
      <c r="E141" s="16">
        <f t="shared" si="25"/>
        <v>11204.166675000019</v>
      </c>
      <c r="F141" s="16">
        <f t="shared" si="29"/>
        <v>6698.6111305556014</v>
      </c>
      <c r="G141" s="16">
        <f t="shared" si="30"/>
        <v>2870.8333416666856</v>
      </c>
      <c r="H141" s="21">
        <f t="shared" si="26"/>
        <v>8333.3333333333339</v>
      </c>
      <c r="I141" s="16">
        <f t="shared" si="21"/>
        <v>1133333.3366666746</v>
      </c>
      <c r="J141" s="16"/>
      <c r="K141" s="16"/>
      <c r="L141" s="16"/>
      <c r="M141" s="16"/>
      <c r="N141" s="16"/>
      <c r="O141" s="16"/>
      <c r="P141" s="18"/>
      <c r="Q141" s="16"/>
      <c r="R141" s="18">
        <f t="shared" si="18"/>
        <v>0</v>
      </c>
      <c r="S141" s="18"/>
      <c r="T141" s="18"/>
      <c r="U141" s="24"/>
      <c r="V141" s="24"/>
      <c r="W141" s="24"/>
      <c r="X141" s="24"/>
      <c r="Y141" s="37">
        <v>104</v>
      </c>
      <c r="Z141" s="47">
        <f t="shared" si="27"/>
        <v>48723</v>
      </c>
      <c r="AA141" s="79">
        <f t="shared" si="32"/>
        <v>15031.944463888936</v>
      </c>
      <c r="AB141" s="48">
        <f t="shared" si="33"/>
        <v>11204.166675000019</v>
      </c>
      <c r="AC141" s="88">
        <f t="shared" si="28"/>
        <v>48724</v>
      </c>
      <c r="AD141" s="2"/>
      <c r="AE141" s="2"/>
      <c r="AF141" s="2"/>
      <c r="AG141" s="2"/>
      <c r="AH141" s="2"/>
      <c r="AI141" s="2"/>
      <c r="AJ141" s="2"/>
      <c r="AK141" s="2"/>
      <c r="AL141" s="2"/>
      <c r="AM141" s="2"/>
      <c r="AN141" s="2"/>
    </row>
    <row r="142" spans="1:40" x14ac:dyDescent="0.4">
      <c r="A142" s="20">
        <f t="shared" si="19"/>
        <v>105</v>
      </c>
      <c r="B142" s="12">
        <f t="shared" si="24"/>
        <v>48731</v>
      </c>
      <c r="C142" s="13">
        <f t="shared" si="31"/>
        <v>31</v>
      </c>
      <c r="D142" s="16">
        <f t="shared" si="20"/>
        <v>15203.703723796345</v>
      </c>
      <c r="E142" s="16">
        <f t="shared" si="25"/>
        <v>11277.77778638891</v>
      </c>
      <c r="F142" s="16">
        <f t="shared" si="29"/>
        <v>6870.3703904630111</v>
      </c>
      <c r="G142" s="16">
        <f t="shared" si="30"/>
        <v>2944.4444530555761</v>
      </c>
      <c r="H142" s="21">
        <f t="shared" si="26"/>
        <v>8333.3333333333339</v>
      </c>
      <c r="I142" s="16">
        <f t="shared" si="21"/>
        <v>1125000.0033333413</v>
      </c>
      <c r="J142" s="16"/>
      <c r="K142" s="16"/>
      <c r="L142" s="16"/>
      <c r="M142" s="16"/>
      <c r="N142" s="16"/>
      <c r="O142" s="16"/>
      <c r="P142" s="18"/>
      <c r="Q142" s="16"/>
      <c r="R142" s="18">
        <f t="shared" si="18"/>
        <v>0</v>
      </c>
      <c r="S142" s="18"/>
      <c r="T142" s="18"/>
      <c r="U142" s="24"/>
      <c r="V142" s="24"/>
      <c r="W142" s="24"/>
      <c r="X142" s="24"/>
      <c r="Y142" s="37">
        <v>105</v>
      </c>
      <c r="Z142" s="47">
        <f t="shared" si="27"/>
        <v>48754</v>
      </c>
      <c r="AA142" s="79">
        <f t="shared" si="32"/>
        <v>15203.703723796345</v>
      </c>
      <c r="AB142" s="48">
        <f t="shared" si="33"/>
        <v>11277.77778638891</v>
      </c>
      <c r="AC142" s="88">
        <f t="shared" si="28"/>
        <v>48755</v>
      </c>
      <c r="AD142" s="2"/>
      <c r="AE142" s="2"/>
      <c r="AF142" s="2"/>
      <c r="AG142" s="2"/>
      <c r="AH142" s="2"/>
      <c r="AI142" s="2"/>
      <c r="AJ142" s="2"/>
      <c r="AK142" s="2"/>
      <c r="AL142" s="2"/>
      <c r="AM142" s="2"/>
      <c r="AN142" s="2"/>
    </row>
    <row r="143" spans="1:40" x14ac:dyDescent="0.4">
      <c r="A143" s="20">
        <f t="shared" si="19"/>
        <v>106</v>
      </c>
      <c r="B143" s="12">
        <f t="shared" si="24"/>
        <v>48761</v>
      </c>
      <c r="C143" s="13">
        <f t="shared" si="31"/>
        <v>30</v>
      </c>
      <c r="D143" s="16">
        <f t="shared" si="20"/>
        <v>14934.722241666714</v>
      </c>
      <c r="E143" s="16">
        <f t="shared" si="25"/>
        <v>11162.500008333354</v>
      </c>
      <c r="F143" s="16">
        <f t="shared" si="29"/>
        <v>6601.3889083333806</v>
      </c>
      <c r="G143" s="16">
        <f t="shared" si="30"/>
        <v>2829.1666750000195</v>
      </c>
      <c r="H143" s="21">
        <f t="shared" si="26"/>
        <v>8333.3333333333339</v>
      </c>
      <c r="I143" s="16">
        <f t="shared" si="21"/>
        <v>1116666.6700000081</v>
      </c>
      <c r="J143" s="16"/>
      <c r="K143" s="16"/>
      <c r="L143" s="16"/>
      <c r="M143" s="16"/>
      <c r="N143" s="16"/>
      <c r="O143" s="16"/>
      <c r="P143" s="18"/>
      <c r="Q143" s="16"/>
      <c r="R143" s="18">
        <f t="shared" si="18"/>
        <v>0</v>
      </c>
      <c r="S143" s="18"/>
      <c r="T143" s="18"/>
      <c r="U143" s="24"/>
      <c r="V143" s="24"/>
      <c r="W143" s="24"/>
      <c r="X143" s="24"/>
      <c r="Y143" s="37">
        <v>106</v>
      </c>
      <c r="Z143" s="47">
        <f t="shared" si="27"/>
        <v>48784</v>
      </c>
      <c r="AA143" s="79">
        <f t="shared" si="32"/>
        <v>14934.722241666714</v>
      </c>
      <c r="AB143" s="48">
        <f t="shared" si="33"/>
        <v>11162.500008333354</v>
      </c>
      <c r="AC143" s="88">
        <f t="shared" si="28"/>
        <v>48785</v>
      </c>
      <c r="AD143" s="2"/>
      <c r="AE143" s="2"/>
      <c r="AF143" s="2"/>
      <c r="AG143" s="2"/>
      <c r="AH143" s="2"/>
      <c r="AI143" s="2"/>
      <c r="AJ143" s="2"/>
      <c r="AK143" s="2"/>
      <c r="AL143" s="2"/>
      <c r="AM143" s="2"/>
      <c r="AN143" s="2"/>
    </row>
    <row r="144" spans="1:40" x14ac:dyDescent="0.4">
      <c r="A144" s="20">
        <f t="shared" si="19"/>
        <v>107</v>
      </c>
      <c r="B144" s="12">
        <f t="shared" si="24"/>
        <v>48792</v>
      </c>
      <c r="C144" s="13">
        <f t="shared" si="31"/>
        <v>31</v>
      </c>
      <c r="D144" s="16">
        <f t="shared" si="20"/>
        <v>15103.240760833383</v>
      </c>
      <c r="E144" s="16">
        <f t="shared" si="25"/>
        <v>11234.722230833355</v>
      </c>
      <c r="F144" s="16">
        <f t="shared" si="29"/>
        <v>6769.9074275000494</v>
      </c>
      <c r="G144" s="16">
        <f t="shared" si="30"/>
        <v>2901.3888975000204</v>
      </c>
      <c r="H144" s="21">
        <f t="shared" si="26"/>
        <v>8333.3333333333339</v>
      </c>
      <c r="I144" s="16">
        <f t="shared" si="21"/>
        <v>1108333.3366666748</v>
      </c>
      <c r="J144" s="16"/>
      <c r="K144" s="16"/>
      <c r="L144" s="16"/>
      <c r="M144" s="16"/>
      <c r="N144" s="16"/>
      <c r="O144" s="16"/>
      <c r="P144" s="18"/>
      <c r="Q144" s="16"/>
      <c r="R144" s="18">
        <f t="shared" si="18"/>
        <v>0</v>
      </c>
      <c r="S144" s="18"/>
      <c r="T144" s="18"/>
      <c r="U144" s="24"/>
      <c r="V144" s="24"/>
      <c r="W144" s="24"/>
      <c r="X144" s="24"/>
      <c r="Y144" s="37">
        <v>107</v>
      </c>
      <c r="Z144" s="47">
        <f t="shared" si="27"/>
        <v>48815</v>
      </c>
      <c r="AA144" s="79">
        <f t="shared" si="32"/>
        <v>15103.240760833383</v>
      </c>
      <c r="AB144" s="48">
        <f t="shared" si="33"/>
        <v>11234.722230833355</v>
      </c>
      <c r="AC144" s="88">
        <f t="shared" si="28"/>
        <v>48816</v>
      </c>
      <c r="AD144" s="2"/>
      <c r="AE144" s="2"/>
      <c r="AF144" s="2"/>
      <c r="AG144" s="2"/>
      <c r="AH144" s="2"/>
      <c r="AI144" s="2"/>
      <c r="AJ144" s="2"/>
      <c r="AK144" s="2"/>
      <c r="AL144" s="2"/>
      <c r="AM144" s="2"/>
      <c r="AN144" s="2"/>
    </row>
    <row r="145" spans="1:40" x14ac:dyDescent="0.4">
      <c r="A145" s="20">
        <f t="shared" si="19"/>
        <v>108</v>
      </c>
      <c r="B145" s="12">
        <f t="shared" si="24"/>
        <v>48823</v>
      </c>
      <c r="C145" s="13">
        <f t="shared" si="31"/>
        <v>31</v>
      </c>
      <c r="D145" s="16">
        <f t="shared" si="20"/>
        <v>15053.009279351902</v>
      </c>
      <c r="E145" s="16">
        <f t="shared" si="25"/>
        <v>11213.194453055577</v>
      </c>
      <c r="F145" s="16">
        <f t="shared" si="29"/>
        <v>6719.6759460185676</v>
      </c>
      <c r="G145" s="16">
        <f t="shared" si="30"/>
        <v>2879.8611197222431</v>
      </c>
      <c r="H145" s="21">
        <f t="shared" si="26"/>
        <v>8333.3333333333339</v>
      </c>
      <c r="I145" s="16">
        <f t="shared" si="21"/>
        <v>1100000.0033333416</v>
      </c>
      <c r="J145" s="16"/>
      <c r="K145" s="16"/>
      <c r="L145" s="16"/>
      <c r="M145" s="16"/>
      <c r="N145" s="16"/>
      <c r="O145" s="16"/>
      <c r="P145" s="18"/>
      <c r="Q145" s="16"/>
      <c r="R145" s="18">
        <f t="shared" si="18"/>
        <v>31250</v>
      </c>
      <c r="S145" s="18"/>
      <c r="T145" s="18"/>
      <c r="U145" s="24"/>
      <c r="V145" s="24"/>
      <c r="W145" s="24"/>
      <c r="X145" s="24"/>
      <c r="Y145" s="37">
        <v>108</v>
      </c>
      <c r="Z145" s="47">
        <f t="shared" si="27"/>
        <v>48846</v>
      </c>
      <c r="AA145" s="79">
        <f t="shared" si="32"/>
        <v>46303.0092793519</v>
      </c>
      <c r="AB145" s="48">
        <f t="shared" si="33"/>
        <v>42463.194453055577</v>
      </c>
      <c r="AC145" s="88">
        <f t="shared" si="28"/>
        <v>48847</v>
      </c>
      <c r="AD145" s="2"/>
      <c r="AE145" s="2"/>
      <c r="AF145" s="2"/>
      <c r="AG145" s="2"/>
      <c r="AH145" s="2"/>
      <c r="AI145" s="2"/>
      <c r="AJ145" s="2"/>
      <c r="AK145" s="2"/>
      <c r="AL145" s="2"/>
      <c r="AM145" s="2"/>
      <c r="AN145" s="2"/>
    </row>
    <row r="146" spans="1:40" x14ac:dyDescent="0.4">
      <c r="A146" s="20">
        <f t="shared" si="19"/>
        <v>109</v>
      </c>
      <c r="B146" s="12">
        <f t="shared" si="24"/>
        <v>48853</v>
      </c>
      <c r="C146" s="13">
        <f t="shared" si="31"/>
        <v>30</v>
      </c>
      <c r="D146" s="16">
        <f t="shared" si="20"/>
        <v>14788.888908333383</v>
      </c>
      <c r="E146" s="16">
        <f t="shared" si="25"/>
        <v>11100.000008333354</v>
      </c>
      <c r="F146" s="16">
        <f t="shared" si="29"/>
        <v>6455.5555750000494</v>
      </c>
      <c r="G146" s="16">
        <f t="shared" si="30"/>
        <v>2766.6666750000209</v>
      </c>
      <c r="H146" s="21">
        <f t="shared" si="26"/>
        <v>8333.3333333333339</v>
      </c>
      <c r="I146" s="16">
        <f t="shared" si="21"/>
        <v>1091666.6700000083</v>
      </c>
      <c r="J146" s="16"/>
      <c r="K146" s="16"/>
      <c r="L146" s="16"/>
      <c r="M146" s="16"/>
      <c r="N146" s="16"/>
      <c r="O146" s="16"/>
      <c r="P146" s="18"/>
      <c r="Q146" s="16"/>
      <c r="R146" s="18">
        <f t="shared" si="18"/>
        <v>0</v>
      </c>
      <c r="S146" s="18"/>
      <c r="T146" s="18"/>
      <c r="U146" s="24"/>
      <c r="V146" s="24"/>
      <c r="W146" s="24"/>
      <c r="X146" s="24"/>
      <c r="Y146" s="37">
        <v>109</v>
      </c>
      <c r="Z146" s="47">
        <f t="shared" si="27"/>
        <v>48876</v>
      </c>
      <c r="AA146" s="79">
        <f t="shared" si="32"/>
        <v>14788.888908333383</v>
      </c>
      <c r="AB146" s="48">
        <f t="shared" si="33"/>
        <v>11100.000008333354</v>
      </c>
      <c r="AC146" s="88">
        <f t="shared" si="28"/>
        <v>48877</v>
      </c>
      <c r="AD146" s="2"/>
      <c r="AE146" s="2"/>
      <c r="AF146" s="2"/>
      <c r="AG146" s="2"/>
      <c r="AH146" s="2"/>
      <c r="AI146" s="2"/>
      <c r="AJ146" s="2"/>
      <c r="AK146" s="2"/>
      <c r="AL146" s="2"/>
      <c r="AM146" s="2"/>
      <c r="AN146" s="2"/>
    </row>
    <row r="147" spans="1:40" x14ac:dyDescent="0.4">
      <c r="A147" s="20">
        <f t="shared" si="19"/>
        <v>110</v>
      </c>
      <c r="B147" s="12">
        <f t="shared" si="24"/>
        <v>48884</v>
      </c>
      <c r="C147" s="13">
        <f t="shared" si="31"/>
        <v>31</v>
      </c>
      <c r="D147" s="16">
        <f t="shared" si="20"/>
        <v>14952.54631638894</v>
      </c>
      <c r="E147" s="16">
        <f t="shared" si="25"/>
        <v>11170.138897500023</v>
      </c>
      <c r="F147" s="16">
        <f t="shared" si="29"/>
        <v>6619.2129830556069</v>
      </c>
      <c r="G147" s="16">
        <f t="shared" si="30"/>
        <v>2836.8055641666879</v>
      </c>
      <c r="H147" s="21">
        <f t="shared" si="26"/>
        <v>8333.3333333333339</v>
      </c>
      <c r="I147" s="16">
        <f t="shared" si="21"/>
        <v>1083333.3366666751</v>
      </c>
      <c r="J147" s="16"/>
      <c r="K147" s="16"/>
      <c r="L147" s="16"/>
      <c r="M147" s="16"/>
      <c r="N147" s="16"/>
      <c r="O147" s="16"/>
      <c r="P147" s="18"/>
      <c r="Q147" s="16"/>
      <c r="R147" s="18">
        <f t="shared" si="18"/>
        <v>0</v>
      </c>
      <c r="S147" s="18"/>
      <c r="T147" s="18"/>
      <c r="U147" s="24"/>
      <c r="V147" s="24"/>
      <c r="W147" s="24"/>
      <c r="X147" s="24"/>
      <c r="Y147" s="37">
        <v>110</v>
      </c>
      <c r="Z147" s="47">
        <f t="shared" si="27"/>
        <v>48907</v>
      </c>
      <c r="AA147" s="79">
        <f t="shared" si="32"/>
        <v>14952.54631638894</v>
      </c>
      <c r="AB147" s="48">
        <f t="shared" si="33"/>
        <v>11170.138897500023</v>
      </c>
      <c r="AC147" s="88">
        <f t="shared" si="28"/>
        <v>48908</v>
      </c>
      <c r="AD147" s="2"/>
      <c r="AE147" s="2"/>
      <c r="AF147" s="2"/>
      <c r="AG147" s="2"/>
      <c r="AH147" s="2"/>
      <c r="AI147" s="2"/>
      <c r="AJ147" s="2"/>
      <c r="AK147" s="2"/>
      <c r="AL147" s="2"/>
      <c r="AM147" s="2"/>
      <c r="AN147" s="2"/>
    </row>
    <row r="148" spans="1:40" x14ac:dyDescent="0.4">
      <c r="A148" s="20">
        <f t="shared" si="19"/>
        <v>111</v>
      </c>
      <c r="B148" s="12">
        <f t="shared" si="24"/>
        <v>48914</v>
      </c>
      <c r="C148" s="13">
        <f t="shared" si="31"/>
        <v>30</v>
      </c>
      <c r="D148" s="16">
        <f t="shared" si="20"/>
        <v>14691.666686111163</v>
      </c>
      <c r="E148" s="16">
        <f t="shared" si="25"/>
        <v>11058.333341666688</v>
      </c>
      <c r="F148" s="16">
        <f t="shared" si="29"/>
        <v>6358.3333527778277</v>
      </c>
      <c r="G148" s="16">
        <f t="shared" si="30"/>
        <v>2725.0000083333539</v>
      </c>
      <c r="H148" s="21">
        <f t="shared" si="26"/>
        <v>8333.3333333333339</v>
      </c>
      <c r="I148" s="16">
        <f t="shared" si="21"/>
        <v>1075000.0033333418</v>
      </c>
      <c r="J148" s="16"/>
      <c r="K148" s="16"/>
      <c r="L148" s="16"/>
      <c r="M148" s="16"/>
      <c r="N148" s="16"/>
      <c r="O148" s="16"/>
      <c r="P148" s="18"/>
      <c r="Q148" s="16"/>
      <c r="R148" s="18">
        <f t="shared" si="18"/>
        <v>0</v>
      </c>
      <c r="S148" s="18"/>
      <c r="T148" s="18"/>
      <c r="U148" s="24"/>
      <c r="V148" s="24"/>
      <c r="W148" s="24"/>
      <c r="X148" s="24"/>
      <c r="Y148" s="37">
        <v>111</v>
      </c>
      <c r="Z148" s="47">
        <f t="shared" si="27"/>
        <v>48937</v>
      </c>
      <c r="AA148" s="79">
        <f t="shared" si="32"/>
        <v>14691.666686111163</v>
      </c>
      <c r="AB148" s="48">
        <f t="shared" si="33"/>
        <v>11058.333341666688</v>
      </c>
      <c r="AC148" s="88">
        <f t="shared" si="28"/>
        <v>48938</v>
      </c>
      <c r="AD148" s="2"/>
      <c r="AE148" s="2"/>
      <c r="AF148" s="2"/>
      <c r="AG148" s="2"/>
      <c r="AH148" s="2"/>
      <c r="AI148" s="2"/>
      <c r="AJ148" s="2"/>
      <c r="AK148" s="2"/>
      <c r="AL148" s="2"/>
      <c r="AM148" s="2"/>
      <c r="AN148" s="2"/>
    </row>
    <row r="149" spans="1:40" x14ac:dyDescent="0.4">
      <c r="A149" s="20">
        <f t="shared" si="19"/>
        <v>112</v>
      </c>
      <c r="B149" s="12">
        <f t="shared" si="24"/>
        <v>48945</v>
      </c>
      <c r="C149" s="13">
        <f t="shared" si="31"/>
        <v>31</v>
      </c>
      <c r="D149" s="16">
        <f t="shared" si="20"/>
        <v>14852.083353425978</v>
      </c>
      <c r="E149" s="16">
        <f t="shared" si="25"/>
        <v>11127.083341944466</v>
      </c>
      <c r="F149" s="16">
        <f t="shared" si="29"/>
        <v>6518.7500200926443</v>
      </c>
      <c r="G149" s="16">
        <f t="shared" si="30"/>
        <v>2793.7500086111327</v>
      </c>
      <c r="H149" s="21">
        <f t="shared" si="26"/>
        <v>8333.3333333333339</v>
      </c>
      <c r="I149" s="16">
        <f t="shared" si="21"/>
        <v>1066666.6700000085</v>
      </c>
      <c r="J149" s="16"/>
      <c r="K149" s="16"/>
      <c r="L149" s="16"/>
      <c r="M149" s="16"/>
      <c r="N149" s="16"/>
      <c r="O149" s="16"/>
      <c r="P149" s="18"/>
      <c r="Q149" s="16"/>
      <c r="R149" s="18">
        <f t="shared" si="18"/>
        <v>0</v>
      </c>
      <c r="S149" s="18"/>
      <c r="T149" s="18"/>
      <c r="U149" s="24"/>
      <c r="V149" s="24"/>
      <c r="W149" s="24"/>
      <c r="X149" s="24"/>
      <c r="Y149" s="37">
        <v>112</v>
      </c>
      <c r="Z149" s="47">
        <f t="shared" si="27"/>
        <v>48968</v>
      </c>
      <c r="AA149" s="79">
        <f t="shared" si="32"/>
        <v>14852.083353425978</v>
      </c>
      <c r="AB149" s="48">
        <f t="shared" si="33"/>
        <v>11127.083341944466</v>
      </c>
      <c r="AC149" s="88">
        <f t="shared" si="28"/>
        <v>48969</v>
      </c>
      <c r="AD149" s="2"/>
      <c r="AE149" s="2"/>
      <c r="AF149" s="2"/>
      <c r="AG149" s="2"/>
      <c r="AH149" s="2"/>
      <c r="AI149" s="2"/>
      <c r="AJ149" s="2"/>
      <c r="AK149" s="2"/>
      <c r="AL149" s="2"/>
      <c r="AM149" s="2"/>
      <c r="AN149" s="2"/>
    </row>
    <row r="150" spans="1:40" x14ac:dyDescent="0.4">
      <c r="A150" s="20">
        <f t="shared" si="19"/>
        <v>113</v>
      </c>
      <c r="B150" s="12">
        <f t="shared" si="24"/>
        <v>48976</v>
      </c>
      <c r="C150" s="13">
        <f t="shared" si="31"/>
        <v>31</v>
      </c>
      <c r="D150" s="16">
        <f t="shared" si="20"/>
        <v>14801.851871944498</v>
      </c>
      <c r="E150" s="16">
        <f t="shared" si="25"/>
        <v>11105.555564166689</v>
      </c>
      <c r="F150" s="16">
        <f t="shared" si="29"/>
        <v>6468.5185386111634</v>
      </c>
      <c r="G150" s="16">
        <f t="shared" si="30"/>
        <v>2772.2222308333548</v>
      </c>
      <c r="H150" s="21">
        <f t="shared" si="26"/>
        <v>8333.3333333333339</v>
      </c>
      <c r="I150" s="16">
        <f t="shared" si="21"/>
        <v>1058333.3366666753</v>
      </c>
      <c r="J150" s="16"/>
      <c r="K150" s="16"/>
      <c r="L150" s="16"/>
      <c r="M150" s="16"/>
      <c r="N150" s="16"/>
      <c r="O150" s="16"/>
      <c r="P150" s="18"/>
      <c r="Q150" s="16"/>
      <c r="R150" s="18">
        <f t="shared" si="18"/>
        <v>0</v>
      </c>
      <c r="S150" s="18"/>
      <c r="T150" s="18"/>
      <c r="U150" s="24"/>
      <c r="V150" s="24"/>
      <c r="W150" s="24"/>
      <c r="X150" s="24"/>
      <c r="Y150" s="37">
        <v>113</v>
      </c>
      <c r="Z150" s="47">
        <f t="shared" si="27"/>
        <v>48999</v>
      </c>
      <c r="AA150" s="79">
        <f t="shared" si="32"/>
        <v>14801.851871944498</v>
      </c>
      <c r="AB150" s="48">
        <f t="shared" si="33"/>
        <v>11105.555564166689</v>
      </c>
      <c r="AC150" s="88">
        <f t="shared" si="28"/>
        <v>49000</v>
      </c>
      <c r="AD150" s="2"/>
      <c r="AE150" s="2"/>
      <c r="AF150" s="2"/>
      <c r="AG150" s="2"/>
      <c r="AH150" s="2"/>
      <c r="AI150" s="2"/>
      <c r="AJ150" s="2"/>
      <c r="AK150" s="2"/>
      <c r="AL150" s="2"/>
      <c r="AM150" s="2"/>
      <c r="AN150" s="2"/>
    </row>
    <row r="151" spans="1:40" x14ac:dyDescent="0.4">
      <c r="A151" s="20">
        <f t="shared" si="19"/>
        <v>114</v>
      </c>
      <c r="B151" s="12">
        <f t="shared" si="24"/>
        <v>49004</v>
      </c>
      <c r="C151" s="13">
        <f t="shared" si="31"/>
        <v>28</v>
      </c>
      <c r="D151" s="16">
        <f t="shared" si="20"/>
        <v>14134.259277407456</v>
      </c>
      <c r="E151" s="16">
        <f t="shared" si="25"/>
        <v>10819.444452222242</v>
      </c>
      <c r="F151" s="16">
        <f t="shared" si="29"/>
        <v>5800.9259440741225</v>
      </c>
      <c r="G151" s="16">
        <f t="shared" si="30"/>
        <v>2486.1111188889085</v>
      </c>
      <c r="H151" s="21">
        <f t="shared" si="26"/>
        <v>8333.3333333333339</v>
      </c>
      <c r="I151" s="16">
        <f t="shared" si="21"/>
        <v>1050000.003333342</v>
      </c>
      <c r="J151" s="16"/>
      <c r="K151" s="16"/>
      <c r="L151" s="16"/>
      <c r="M151" s="16"/>
      <c r="N151" s="16"/>
      <c r="O151" s="16"/>
      <c r="P151" s="18"/>
      <c r="Q151" s="16"/>
      <c r="R151" s="18">
        <f t="shared" si="18"/>
        <v>0</v>
      </c>
      <c r="S151" s="18"/>
      <c r="T151" s="18"/>
      <c r="U151" s="24"/>
      <c r="V151" s="24"/>
      <c r="W151" s="24"/>
      <c r="X151" s="24"/>
      <c r="Y151" s="37">
        <v>114</v>
      </c>
      <c r="Z151" s="47">
        <f t="shared" si="27"/>
        <v>49027</v>
      </c>
      <c r="AA151" s="79">
        <f t="shared" si="32"/>
        <v>14134.259277407456</v>
      </c>
      <c r="AB151" s="48">
        <f t="shared" si="33"/>
        <v>10819.444452222242</v>
      </c>
      <c r="AC151" s="88">
        <f t="shared" si="28"/>
        <v>49028</v>
      </c>
      <c r="AD151" s="2"/>
      <c r="AE151" s="2"/>
      <c r="AF151" s="2"/>
      <c r="AG151" s="2"/>
      <c r="AH151" s="2"/>
      <c r="AI151" s="2"/>
      <c r="AJ151" s="2"/>
      <c r="AK151" s="2"/>
      <c r="AL151" s="2"/>
      <c r="AM151" s="2"/>
      <c r="AN151" s="2"/>
    </row>
    <row r="152" spans="1:40" x14ac:dyDescent="0.4">
      <c r="A152" s="20">
        <f t="shared" si="19"/>
        <v>115</v>
      </c>
      <c r="B152" s="12">
        <f t="shared" si="24"/>
        <v>49035</v>
      </c>
      <c r="C152" s="13">
        <f t="shared" si="31"/>
        <v>31</v>
      </c>
      <c r="D152" s="16">
        <f t="shared" si="20"/>
        <v>14701.388908981535</v>
      </c>
      <c r="E152" s="16">
        <f t="shared" si="25"/>
        <v>11062.500008611134</v>
      </c>
      <c r="F152" s="16">
        <f t="shared" si="29"/>
        <v>6368.0555756482008</v>
      </c>
      <c r="G152" s="16">
        <f t="shared" si="30"/>
        <v>2729.1666752778001</v>
      </c>
      <c r="H152" s="21">
        <f t="shared" si="26"/>
        <v>8333.3333333333339</v>
      </c>
      <c r="I152" s="16">
        <f t="shared" si="21"/>
        <v>1041666.6700000087</v>
      </c>
      <c r="J152" s="16"/>
      <c r="K152" s="16"/>
      <c r="L152" s="16"/>
      <c r="M152" s="16"/>
      <c r="N152" s="16"/>
      <c r="O152" s="16"/>
      <c r="P152" s="18"/>
      <c r="Q152" s="16"/>
      <c r="R152" s="18">
        <f t="shared" si="18"/>
        <v>0</v>
      </c>
      <c r="S152" s="18"/>
      <c r="T152" s="18"/>
      <c r="U152" s="24"/>
      <c r="V152" s="24"/>
      <c r="W152" s="24"/>
      <c r="X152" s="24"/>
      <c r="Y152" s="37">
        <v>115</v>
      </c>
      <c r="Z152" s="47">
        <f t="shared" si="27"/>
        <v>49058</v>
      </c>
      <c r="AA152" s="79">
        <f t="shared" si="32"/>
        <v>14701.388908981535</v>
      </c>
      <c r="AB152" s="48">
        <f t="shared" si="33"/>
        <v>11062.500008611134</v>
      </c>
      <c r="AC152" s="88">
        <f t="shared" si="28"/>
        <v>49059</v>
      </c>
      <c r="AD152" s="2"/>
      <c r="AE152" s="2"/>
      <c r="AF152" s="2"/>
      <c r="AG152" s="2"/>
      <c r="AH152" s="2"/>
      <c r="AI152" s="2"/>
      <c r="AJ152" s="2"/>
      <c r="AK152" s="2"/>
      <c r="AL152" s="2"/>
      <c r="AM152" s="2"/>
      <c r="AN152" s="2"/>
    </row>
    <row r="153" spans="1:40" x14ac:dyDescent="0.4">
      <c r="A153" s="20">
        <f t="shared" si="19"/>
        <v>116</v>
      </c>
      <c r="B153" s="12">
        <f t="shared" si="24"/>
        <v>49065</v>
      </c>
      <c r="C153" s="13">
        <f t="shared" si="31"/>
        <v>30</v>
      </c>
      <c r="D153" s="16">
        <f t="shared" si="20"/>
        <v>14448.611130555608</v>
      </c>
      <c r="E153" s="16">
        <f t="shared" si="25"/>
        <v>10954.166675000022</v>
      </c>
      <c r="F153" s="16">
        <f t="shared" si="29"/>
        <v>6115.277797222273</v>
      </c>
      <c r="G153" s="16">
        <f t="shared" si="30"/>
        <v>2620.8333416666883</v>
      </c>
      <c r="H153" s="21">
        <f t="shared" si="26"/>
        <v>8333.3333333333339</v>
      </c>
      <c r="I153" s="16">
        <f t="shared" si="21"/>
        <v>1033333.3366666753</v>
      </c>
      <c r="J153" s="16"/>
      <c r="K153" s="16"/>
      <c r="L153" s="16"/>
      <c r="M153" s="16"/>
      <c r="N153" s="16"/>
      <c r="O153" s="16"/>
      <c r="P153" s="18"/>
      <c r="Q153" s="16"/>
      <c r="R153" s="18">
        <f t="shared" si="18"/>
        <v>0</v>
      </c>
      <c r="S153" s="18"/>
      <c r="T153" s="18"/>
      <c r="U153" s="24"/>
      <c r="V153" s="24"/>
      <c r="W153" s="24"/>
      <c r="X153" s="24"/>
      <c r="Y153" s="37">
        <v>116</v>
      </c>
      <c r="Z153" s="47">
        <f t="shared" si="27"/>
        <v>49088</v>
      </c>
      <c r="AA153" s="79">
        <f t="shared" si="32"/>
        <v>14448.611130555608</v>
      </c>
      <c r="AB153" s="48">
        <f t="shared" si="33"/>
        <v>10954.166675000022</v>
      </c>
      <c r="AC153" s="88">
        <f t="shared" si="28"/>
        <v>49089</v>
      </c>
      <c r="AD153" s="2"/>
      <c r="AE153" s="2"/>
      <c r="AF153" s="2"/>
      <c r="AG153" s="2"/>
      <c r="AH153" s="2"/>
      <c r="AI153" s="2"/>
      <c r="AJ153" s="2"/>
      <c r="AK153" s="2"/>
      <c r="AL153" s="2"/>
      <c r="AM153" s="2"/>
      <c r="AN153" s="2"/>
    </row>
    <row r="154" spans="1:40" x14ac:dyDescent="0.4">
      <c r="A154" s="20">
        <f t="shared" si="19"/>
        <v>117</v>
      </c>
      <c r="B154" s="12">
        <f t="shared" si="24"/>
        <v>49096</v>
      </c>
      <c r="C154" s="13">
        <f t="shared" si="31"/>
        <v>31</v>
      </c>
      <c r="D154" s="16">
        <f t="shared" si="20"/>
        <v>14600.925946018571</v>
      </c>
      <c r="E154" s="16">
        <f t="shared" si="25"/>
        <v>11019.444453055577</v>
      </c>
      <c r="F154" s="16">
        <f t="shared" si="29"/>
        <v>6267.5926126852382</v>
      </c>
      <c r="G154" s="16">
        <f t="shared" si="30"/>
        <v>2686.111119722244</v>
      </c>
      <c r="H154" s="21">
        <f t="shared" si="26"/>
        <v>8333.3333333333339</v>
      </c>
      <c r="I154" s="16">
        <f t="shared" si="21"/>
        <v>1025000.0033333419</v>
      </c>
      <c r="J154" s="16"/>
      <c r="K154" s="16"/>
      <c r="L154" s="16"/>
      <c r="M154" s="16"/>
      <c r="N154" s="16"/>
      <c r="O154" s="16"/>
      <c r="P154" s="18"/>
      <c r="Q154" s="16"/>
      <c r="R154" s="18">
        <f t="shared" si="18"/>
        <v>0</v>
      </c>
      <c r="S154" s="18"/>
      <c r="T154" s="18"/>
      <c r="U154" s="24"/>
      <c r="V154" s="24"/>
      <c r="W154" s="24"/>
      <c r="X154" s="24"/>
      <c r="Y154" s="37">
        <v>117</v>
      </c>
      <c r="Z154" s="47">
        <f t="shared" si="27"/>
        <v>49119</v>
      </c>
      <c r="AA154" s="79">
        <f t="shared" si="32"/>
        <v>14600.925946018571</v>
      </c>
      <c r="AB154" s="48">
        <f t="shared" si="33"/>
        <v>11019.444453055577</v>
      </c>
      <c r="AC154" s="88">
        <f t="shared" si="28"/>
        <v>49120</v>
      </c>
      <c r="AD154" s="2"/>
      <c r="AE154" s="2"/>
      <c r="AF154" s="2"/>
      <c r="AG154" s="2"/>
      <c r="AH154" s="2"/>
      <c r="AI154" s="2"/>
      <c r="AJ154" s="2"/>
      <c r="AK154" s="2"/>
      <c r="AL154" s="2"/>
      <c r="AM154" s="2"/>
      <c r="AN154" s="2"/>
    </row>
    <row r="155" spans="1:40" x14ac:dyDescent="0.4">
      <c r="A155" s="20">
        <f t="shared" si="19"/>
        <v>118</v>
      </c>
      <c r="B155" s="12">
        <f t="shared" si="24"/>
        <v>49126</v>
      </c>
      <c r="C155" s="13">
        <f t="shared" si="31"/>
        <v>30</v>
      </c>
      <c r="D155" s="16">
        <f t="shared" si="20"/>
        <v>14351.388908333385</v>
      </c>
      <c r="E155" s="16">
        <f t="shared" si="25"/>
        <v>10912.500008333354</v>
      </c>
      <c r="F155" s="16">
        <f t="shared" si="29"/>
        <v>6018.0555750000512</v>
      </c>
      <c r="G155" s="16">
        <f t="shared" si="30"/>
        <v>2579.1666750000213</v>
      </c>
      <c r="H155" s="21">
        <f t="shared" si="26"/>
        <v>8333.3333333333339</v>
      </c>
      <c r="I155" s="16">
        <f t="shared" si="21"/>
        <v>1016666.6700000085</v>
      </c>
      <c r="J155" s="16"/>
      <c r="K155" s="16"/>
      <c r="L155" s="16"/>
      <c r="M155" s="16"/>
      <c r="N155" s="16"/>
      <c r="O155" s="16"/>
      <c r="P155" s="18"/>
      <c r="Q155" s="16"/>
      <c r="R155" s="18">
        <f t="shared" si="18"/>
        <v>0</v>
      </c>
      <c r="S155" s="18"/>
      <c r="T155" s="18"/>
      <c r="U155" s="24"/>
      <c r="V155" s="24"/>
      <c r="W155" s="24"/>
      <c r="X155" s="24"/>
      <c r="Y155" s="37">
        <v>118</v>
      </c>
      <c r="Z155" s="47">
        <f t="shared" si="27"/>
        <v>49149</v>
      </c>
      <c r="AA155" s="79">
        <f t="shared" si="32"/>
        <v>14351.388908333385</v>
      </c>
      <c r="AB155" s="48">
        <f t="shared" si="33"/>
        <v>10912.500008333354</v>
      </c>
      <c r="AC155" s="88">
        <f t="shared" si="28"/>
        <v>49150</v>
      </c>
      <c r="AD155" s="2"/>
      <c r="AE155" s="2"/>
      <c r="AF155" s="2"/>
      <c r="AG155" s="2"/>
      <c r="AH155" s="2"/>
      <c r="AI155" s="2"/>
      <c r="AJ155" s="2"/>
      <c r="AK155" s="2"/>
      <c r="AL155" s="2"/>
      <c r="AM155" s="2"/>
      <c r="AN155" s="2"/>
    </row>
    <row r="156" spans="1:40" x14ac:dyDescent="0.4">
      <c r="A156" s="20">
        <f t="shared" si="19"/>
        <v>119</v>
      </c>
      <c r="B156" s="12">
        <f t="shared" si="24"/>
        <v>49157</v>
      </c>
      <c r="C156" s="13">
        <f t="shared" si="31"/>
        <v>31</v>
      </c>
      <c r="D156" s="16">
        <f t="shared" si="20"/>
        <v>14500.462983055608</v>
      </c>
      <c r="E156" s="16">
        <f t="shared" si="25"/>
        <v>10976.388897500023</v>
      </c>
      <c r="F156" s="16">
        <f t="shared" si="29"/>
        <v>6167.1296497222747</v>
      </c>
      <c r="G156" s="16">
        <f t="shared" si="30"/>
        <v>2643.0555641666888</v>
      </c>
      <c r="H156" s="21">
        <f t="shared" si="26"/>
        <v>8333.3333333333339</v>
      </c>
      <c r="I156" s="16">
        <f t="shared" si="21"/>
        <v>1008333.3366666752</v>
      </c>
      <c r="J156" s="16"/>
      <c r="K156" s="16"/>
      <c r="L156" s="16"/>
      <c r="M156" s="16"/>
      <c r="N156" s="16"/>
      <c r="O156" s="16"/>
      <c r="P156" s="18"/>
      <c r="Q156" s="16"/>
      <c r="R156" s="18">
        <f t="shared" si="18"/>
        <v>0</v>
      </c>
      <c r="S156" s="18"/>
      <c r="T156" s="18"/>
      <c r="U156" s="24"/>
      <c r="V156" s="24"/>
      <c r="W156" s="24"/>
      <c r="X156" s="24"/>
      <c r="Y156" s="37">
        <v>119</v>
      </c>
      <c r="Z156" s="47">
        <f t="shared" si="27"/>
        <v>49180</v>
      </c>
      <c r="AA156" s="79">
        <f t="shared" si="32"/>
        <v>14500.462983055608</v>
      </c>
      <c r="AB156" s="48">
        <f t="shared" si="33"/>
        <v>10976.388897500023</v>
      </c>
      <c r="AC156" s="88">
        <f t="shared" si="28"/>
        <v>49181</v>
      </c>
      <c r="AD156" s="2"/>
      <c r="AE156" s="2"/>
      <c r="AF156" s="2"/>
      <c r="AG156" s="2"/>
      <c r="AH156" s="2"/>
      <c r="AI156" s="2"/>
      <c r="AJ156" s="2"/>
      <c r="AK156" s="2"/>
      <c r="AL156" s="2"/>
      <c r="AM156" s="2"/>
      <c r="AN156" s="2"/>
    </row>
    <row r="157" spans="1:40" x14ac:dyDescent="0.4">
      <c r="A157" s="20">
        <f t="shared" si="19"/>
        <v>120</v>
      </c>
      <c r="B157" s="12">
        <f t="shared" si="24"/>
        <v>49188</v>
      </c>
      <c r="C157" s="13">
        <f t="shared" si="31"/>
        <v>31</v>
      </c>
      <c r="D157" s="16">
        <f t="shared" si="20"/>
        <v>14450.231501574126</v>
      </c>
      <c r="E157" s="16">
        <f t="shared" si="25"/>
        <v>10954.861119722245</v>
      </c>
      <c r="F157" s="16">
        <f t="shared" si="29"/>
        <v>6116.898168240793</v>
      </c>
      <c r="G157" s="16">
        <f t="shared" si="30"/>
        <v>2621.527786388911</v>
      </c>
      <c r="H157" s="21">
        <f t="shared" si="26"/>
        <v>8333.3333333333339</v>
      </c>
      <c r="I157" s="16">
        <f t="shared" si="21"/>
        <v>1000000.0033333418</v>
      </c>
      <c r="J157" s="16"/>
      <c r="K157" s="16"/>
      <c r="L157" s="16"/>
      <c r="M157" s="16"/>
      <c r="N157" s="16"/>
      <c r="O157" s="16"/>
      <c r="P157" s="18"/>
      <c r="Q157" s="16"/>
      <c r="R157" s="18">
        <f t="shared" si="18"/>
        <v>31250</v>
      </c>
      <c r="S157" s="18"/>
      <c r="T157" s="18"/>
      <c r="U157" s="24"/>
      <c r="V157" s="24"/>
      <c r="W157" s="24"/>
      <c r="X157" s="24"/>
      <c r="Y157" s="37">
        <v>120</v>
      </c>
      <c r="Z157" s="47">
        <f t="shared" si="27"/>
        <v>49211</v>
      </c>
      <c r="AA157" s="79">
        <f t="shared" si="32"/>
        <v>45700.231501574126</v>
      </c>
      <c r="AB157" s="48">
        <f t="shared" si="33"/>
        <v>42204.861119722249</v>
      </c>
      <c r="AC157" s="88">
        <f t="shared" si="28"/>
        <v>49212</v>
      </c>
      <c r="AD157" s="2"/>
      <c r="AE157" s="2"/>
      <c r="AF157" s="2"/>
      <c r="AG157" s="2"/>
      <c r="AH157" s="2"/>
      <c r="AI157" s="2"/>
      <c r="AJ157" s="2"/>
      <c r="AK157" s="2"/>
      <c r="AL157" s="2"/>
      <c r="AM157" s="2"/>
      <c r="AN157" s="2"/>
    </row>
    <row r="158" spans="1:40" x14ac:dyDescent="0.4">
      <c r="A158" s="20">
        <f t="shared" si="19"/>
        <v>121</v>
      </c>
      <c r="B158" s="12">
        <f t="shared" si="24"/>
        <v>49218</v>
      </c>
      <c r="C158" s="13">
        <f t="shared" ref="C158:C189" si="34">IF(A158="","",IF(A158=$F$9,1+B158-DATE(YEAR(B157),MONTH(B157),1),B158-B157))</f>
        <v>30</v>
      </c>
      <c r="D158" s="16">
        <f t="shared" si="20"/>
        <v>14205.555575000049</v>
      </c>
      <c r="E158" s="16">
        <f t="shared" si="25"/>
        <v>10850.000008333354</v>
      </c>
      <c r="F158" s="16">
        <f t="shared" si="29"/>
        <v>5872.2222416667164</v>
      </c>
      <c r="G158" s="16">
        <f t="shared" si="30"/>
        <v>2516.6666750000213</v>
      </c>
      <c r="H158" s="21">
        <f t="shared" si="26"/>
        <v>8333.3333333333339</v>
      </c>
      <c r="I158" s="16">
        <f t="shared" si="21"/>
        <v>991666.67000000842</v>
      </c>
      <c r="J158" s="16"/>
      <c r="K158" s="16"/>
      <c r="L158" s="16"/>
      <c r="M158" s="16"/>
      <c r="N158" s="16"/>
      <c r="O158" s="16"/>
      <c r="P158" s="18"/>
      <c r="Q158" s="16"/>
      <c r="R158" s="18">
        <f t="shared" si="18"/>
        <v>0</v>
      </c>
      <c r="S158" s="18"/>
      <c r="T158" s="18"/>
      <c r="U158" s="24"/>
      <c r="V158" s="24"/>
      <c r="W158" s="24"/>
      <c r="X158" s="24"/>
      <c r="Y158" s="37">
        <v>121</v>
      </c>
      <c r="Z158" s="47">
        <f t="shared" si="27"/>
        <v>49241</v>
      </c>
      <c r="AA158" s="79">
        <f t="shared" si="32"/>
        <v>14205.555575000049</v>
      </c>
      <c r="AB158" s="48">
        <f t="shared" si="33"/>
        <v>10850.000008333354</v>
      </c>
      <c r="AC158" s="88">
        <f t="shared" si="28"/>
        <v>49242</v>
      </c>
      <c r="AD158" s="2"/>
      <c r="AE158" s="2"/>
      <c r="AF158" s="2"/>
      <c r="AG158" s="2"/>
      <c r="AH158" s="2"/>
      <c r="AI158" s="2"/>
      <c r="AJ158" s="2"/>
      <c r="AK158" s="2"/>
      <c r="AL158" s="2"/>
      <c r="AM158" s="2"/>
      <c r="AN158" s="2"/>
    </row>
    <row r="159" spans="1:40" x14ac:dyDescent="0.4">
      <c r="A159" s="20">
        <f t="shared" si="19"/>
        <v>122</v>
      </c>
      <c r="B159" s="12">
        <f t="shared" si="24"/>
        <v>49249</v>
      </c>
      <c r="C159" s="13">
        <f t="shared" si="34"/>
        <v>31</v>
      </c>
      <c r="D159" s="16">
        <f t="shared" si="20"/>
        <v>16928.240769444521</v>
      </c>
      <c r="E159" s="16">
        <f t="shared" si="25"/>
        <v>13490.277795000044</v>
      </c>
      <c r="F159" s="16">
        <f t="shared" si="29"/>
        <v>8594.9074361111852</v>
      </c>
      <c r="G159" s="16">
        <f t="shared" si="30"/>
        <v>5156.9444616667097</v>
      </c>
      <c r="H159" s="21">
        <f t="shared" si="26"/>
        <v>8333.3333333333339</v>
      </c>
      <c r="I159" s="16">
        <f t="shared" si="21"/>
        <v>983333.33666667505</v>
      </c>
      <c r="J159" s="16"/>
      <c r="K159" s="16"/>
      <c r="L159" s="16"/>
      <c r="M159" s="16"/>
      <c r="N159" s="16"/>
      <c r="O159" s="16"/>
      <c r="P159" s="18"/>
      <c r="Q159" s="16"/>
      <c r="R159" s="18">
        <f t="shared" si="18"/>
        <v>0</v>
      </c>
      <c r="S159" s="18"/>
      <c r="T159" s="18"/>
      <c r="U159" s="24"/>
      <c r="V159" s="24"/>
      <c r="W159" s="24"/>
      <c r="X159" s="24"/>
      <c r="Y159" s="37">
        <v>122</v>
      </c>
      <c r="Z159" s="47">
        <f t="shared" si="27"/>
        <v>49272</v>
      </c>
      <c r="AA159" s="79">
        <f t="shared" si="32"/>
        <v>16928.240769444521</v>
      </c>
      <c r="AB159" s="48">
        <f t="shared" si="33"/>
        <v>13490.277795000044</v>
      </c>
      <c r="AC159" s="88">
        <f t="shared" si="28"/>
        <v>49273</v>
      </c>
      <c r="AD159" s="2"/>
      <c r="AE159" s="2"/>
      <c r="AF159" s="2"/>
      <c r="AG159" s="2"/>
      <c r="AH159" s="2"/>
      <c r="AI159" s="2"/>
      <c r="AJ159" s="2"/>
      <c r="AK159" s="2"/>
      <c r="AL159" s="2"/>
      <c r="AM159" s="2"/>
      <c r="AN159" s="2"/>
    </row>
    <row r="160" spans="1:40" x14ac:dyDescent="0.4">
      <c r="A160" s="20">
        <f t="shared" si="19"/>
        <v>123</v>
      </c>
      <c r="B160" s="12">
        <f t="shared" si="24"/>
        <v>49279</v>
      </c>
      <c r="C160" s="13">
        <f t="shared" si="34"/>
        <v>30</v>
      </c>
      <c r="D160" s="16">
        <f t="shared" si="20"/>
        <v>16583.333361111181</v>
      </c>
      <c r="E160" s="16">
        <f t="shared" si="25"/>
        <v>13283.333350000043</v>
      </c>
      <c r="F160" s="16">
        <f t="shared" si="29"/>
        <v>8250.000027777849</v>
      </c>
      <c r="G160" s="16">
        <f t="shared" si="30"/>
        <v>4950.0000166667087</v>
      </c>
      <c r="H160" s="21">
        <f t="shared" si="26"/>
        <v>8333.3333333333339</v>
      </c>
      <c r="I160" s="16">
        <f t="shared" si="21"/>
        <v>975000.00333334168</v>
      </c>
      <c r="J160" s="16"/>
      <c r="K160" s="16"/>
      <c r="L160" s="16"/>
      <c r="M160" s="16"/>
      <c r="N160" s="16"/>
      <c r="O160" s="16"/>
      <c r="P160" s="18"/>
      <c r="Q160" s="16"/>
      <c r="R160" s="18">
        <f t="shared" si="18"/>
        <v>0</v>
      </c>
      <c r="S160" s="18"/>
      <c r="T160" s="18"/>
      <c r="U160" s="24"/>
      <c r="V160" s="24"/>
      <c r="W160" s="24"/>
      <c r="X160" s="24"/>
      <c r="Y160" s="37">
        <v>123</v>
      </c>
      <c r="Z160" s="47">
        <f t="shared" si="27"/>
        <v>49302</v>
      </c>
      <c r="AA160" s="79">
        <f t="shared" si="32"/>
        <v>16583.333361111181</v>
      </c>
      <c r="AB160" s="48">
        <f t="shared" si="33"/>
        <v>13283.333350000043</v>
      </c>
      <c r="AC160" s="88">
        <f t="shared" si="28"/>
        <v>49303</v>
      </c>
      <c r="AD160" s="2"/>
      <c r="AE160" s="2"/>
      <c r="AF160" s="2"/>
      <c r="AG160" s="2"/>
      <c r="AH160" s="2"/>
      <c r="AI160" s="2"/>
      <c r="AJ160" s="2"/>
      <c r="AK160" s="2"/>
      <c r="AL160" s="2"/>
      <c r="AM160" s="2"/>
      <c r="AN160" s="2"/>
    </row>
    <row r="161" spans="1:40" x14ac:dyDescent="0.4">
      <c r="A161" s="20">
        <f t="shared" si="19"/>
        <v>124</v>
      </c>
      <c r="B161" s="12">
        <f t="shared" si="24"/>
        <v>49310</v>
      </c>
      <c r="C161" s="13">
        <f t="shared" si="34"/>
        <v>31</v>
      </c>
      <c r="D161" s="16">
        <f t="shared" si="20"/>
        <v>16784.722250925999</v>
      </c>
      <c r="E161" s="16">
        <f t="shared" si="25"/>
        <v>13404.166683888932</v>
      </c>
      <c r="F161" s="16">
        <f t="shared" si="29"/>
        <v>8451.3889175926652</v>
      </c>
      <c r="G161" s="16">
        <f t="shared" si="30"/>
        <v>5070.8333505555993</v>
      </c>
      <c r="H161" s="21">
        <f t="shared" si="26"/>
        <v>8333.3333333333339</v>
      </c>
      <c r="I161" s="16">
        <f t="shared" si="21"/>
        <v>966666.67000000831</v>
      </c>
      <c r="J161" s="16"/>
      <c r="K161" s="16"/>
      <c r="L161" s="16"/>
      <c r="M161" s="16"/>
      <c r="N161" s="16"/>
      <c r="O161" s="16"/>
      <c r="P161" s="18"/>
      <c r="Q161" s="16"/>
      <c r="R161" s="18">
        <f t="shared" si="18"/>
        <v>0</v>
      </c>
      <c r="S161" s="18"/>
      <c r="T161" s="18"/>
      <c r="U161" s="24"/>
      <c r="V161" s="24"/>
      <c r="W161" s="24"/>
      <c r="X161" s="24"/>
      <c r="Y161" s="37">
        <v>124</v>
      </c>
      <c r="Z161" s="47">
        <f t="shared" si="27"/>
        <v>49333</v>
      </c>
      <c r="AA161" s="79">
        <f t="shared" si="32"/>
        <v>16784.722250925999</v>
      </c>
      <c r="AB161" s="48">
        <f t="shared" si="33"/>
        <v>13404.166683888932</v>
      </c>
      <c r="AC161" s="88">
        <f t="shared" si="28"/>
        <v>49334</v>
      </c>
      <c r="AD161" s="2"/>
      <c r="AE161" s="2"/>
      <c r="AF161" s="2"/>
      <c r="AG161" s="2"/>
      <c r="AH161" s="2"/>
      <c r="AI161" s="2"/>
      <c r="AJ161" s="2"/>
      <c r="AK161" s="2"/>
      <c r="AL161" s="2"/>
      <c r="AM161" s="2"/>
      <c r="AN161" s="2"/>
    </row>
    <row r="162" spans="1:40" x14ac:dyDescent="0.4">
      <c r="A162" s="20">
        <f t="shared" si="19"/>
        <v>125</v>
      </c>
      <c r="B162" s="12">
        <f t="shared" si="24"/>
        <v>49341</v>
      </c>
      <c r="C162" s="13">
        <f t="shared" si="34"/>
        <v>31</v>
      </c>
      <c r="D162" s="16">
        <f t="shared" si="20"/>
        <v>16712.96299166674</v>
      </c>
      <c r="E162" s="16">
        <f t="shared" si="25"/>
        <v>13361.111128333378</v>
      </c>
      <c r="F162" s="16">
        <f t="shared" si="29"/>
        <v>8379.6296583334042</v>
      </c>
      <c r="G162" s="16">
        <f t="shared" si="30"/>
        <v>5027.7777950000427</v>
      </c>
      <c r="H162" s="21">
        <f t="shared" si="26"/>
        <v>8333.3333333333339</v>
      </c>
      <c r="I162" s="16">
        <f t="shared" si="21"/>
        <v>958333.33666667494</v>
      </c>
      <c r="J162" s="16"/>
      <c r="K162" s="16"/>
      <c r="L162" s="16"/>
      <c r="M162" s="16"/>
      <c r="N162" s="16"/>
      <c r="O162" s="16"/>
      <c r="P162" s="18"/>
      <c r="Q162" s="16"/>
      <c r="R162" s="18">
        <f t="shared" si="18"/>
        <v>0</v>
      </c>
      <c r="S162" s="18"/>
      <c r="T162" s="18"/>
      <c r="U162" s="24"/>
      <c r="V162" s="24"/>
      <c r="W162" s="24"/>
      <c r="X162" s="24"/>
      <c r="Y162" s="37">
        <v>125</v>
      </c>
      <c r="Z162" s="47">
        <f t="shared" si="27"/>
        <v>49364</v>
      </c>
      <c r="AA162" s="79">
        <f t="shared" si="32"/>
        <v>16712.96299166674</v>
      </c>
      <c r="AB162" s="48">
        <f t="shared" si="33"/>
        <v>13361.111128333378</v>
      </c>
      <c r="AC162" s="88">
        <f t="shared" si="28"/>
        <v>49365</v>
      </c>
      <c r="AD162" s="2"/>
      <c r="AE162" s="2"/>
      <c r="AF162" s="2"/>
      <c r="AG162" s="2"/>
      <c r="AH162" s="2"/>
      <c r="AI162" s="2"/>
      <c r="AJ162" s="2"/>
      <c r="AK162" s="2"/>
      <c r="AL162" s="2"/>
      <c r="AM162" s="2"/>
      <c r="AN162" s="2"/>
    </row>
    <row r="163" spans="1:40" x14ac:dyDescent="0.4">
      <c r="A163" s="20">
        <f t="shared" si="19"/>
        <v>126</v>
      </c>
      <c r="B163" s="12">
        <f t="shared" si="24"/>
        <v>49369</v>
      </c>
      <c r="C163" s="13">
        <f t="shared" si="34"/>
        <v>28</v>
      </c>
      <c r="D163" s="16">
        <f t="shared" si="20"/>
        <v>15842.592618518584</v>
      </c>
      <c r="E163" s="16">
        <f t="shared" si="25"/>
        <v>12838.888904444484</v>
      </c>
      <c r="F163" s="16">
        <f t="shared" si="29"/>
        <v>7509.2592851852496</v>
      </c>
      <c r="G163" s="16">
        <f t="shared" si="30"/>
        <v>4505.5555711111501</v>
      </c>
      <c r="H163" s="21">
        <f t="shared" si="26"/>
        <v>8333.3333333333339</v>
      </c>
      <c r="I163" s="16">
        <f t="shared" si="21"/>
        <v>950000.00333334156</v>
      </c>
      <c r="J163" s="16"/>
      <c r="K163" s="16"/>
      <c r="L163" s="16"/>
      <c r="M163" s="16"/>
      <c r="N163" s="16"/>
      <c r="O163" s="16"/>
      <c r="P163" s="18"/>
      <c r="Q163" s="16"/>
      <c r="R163" s="18">
        <f t="shared" si="18"/>
        <v>0</v>
      </c>
      <c r="S163" s="18"/>
      <c r="T163" s="18"/>
      <c r="U163" s="24"/>
      <c r="V163" s="24"/>
      <c r="W163" s="24"/>
      <c r="X163" s="24"/>
      <c r="Y163" s="37">
        <v>126</v>
      </c>
      <c r="Z163" s="47">
        <f t="shared" si="27"/>
        <v>49392</v>
      </c>
      <c r="AA163" s="79">
        <f t="shared" si="32"/>
        <v>15842.592618518584</v>
      </c>
      <c r="AB163" s="48">
        <f t="shared" si="33"/>
        <v>12838.888904444484</v>
      </c>
      <c r="AC163" s="88">
        <f t="shared" si="28"/>
        <v>49393</v>
      </c>
      <c r="AD163" s="2"/>
      <c r="AE163" s="2"/>
      <c r="AF163" s="2"/>
      <c r="AG163" s="2"/>
      <c r="AH163" s="2"/>
      <c r="AI163" s="2"/>
      <c r="AJ163" s="2"/>
      <c r="AK163" s="2"/>
      <c r="AL163" s="2"/>
      <c r="AM163" s="2"/>
      <c r="AN163" s="2"/>
    </row>
    <row r="164" spans="1:40" x14ac:dyDescent="0.4">
      <c r="A164" s="20">
        <f t="shared" si="19"/>
        <v>127</v>
      </c>
      <c r="B164" s="12">
        <f t="shared" si="24"/>
        <v>49400</v>
      </c>
      <c r="C164" s="13">
        <f t="shared" si="34"/>
        <v>31</v>
      </c>
      <c r="D164" s="16">
        <f t="shared" si="20"/>
        <v>16569.444473148222</v>
      </c>
      <c r="E164" s="16">
        <f t="shared" si="25"/>
        <v>13275.000017222264</v>
      </c>
      <c r="F164" s="16">
        <f t="shared" si="29"/>
        <v>8236.111139814886</v>
      </c>
      <c r="G164" s="16">
        <f t="shared" si="30"/>
        <v>4941.6666838889314</v>
      </c>
      <c r="H164" s="21">
        <f t="shared" si="26"/>
        <v>8333.3333333333339</v>
      </c>
      <c r="I164" s="16">
        <f t="shared" si="21"/>
        <v>941666.67000000819</v>
      </c>
      <c r="J164" s="16"/>
      <c r="K164" s="16"/>
      <c r="L164" s="16"/>
      <c r="M164" s="16"/>
      <c r="N164" s="16"/>
      <c r="O164" s="16"/>
      <c r="P164" s="18"/>
      <c r="Q164" s="16"/>
      <c r="R164" s="18">
        <f t="shared" si="18"/>
        <v>0</v>
      </c>
      <c r="S164" s="18"/>
      <c r="T164" s="18"/>
      <c r="U164" s="24"/>
      <c r="V164" s="24"/>
      <c r="W164" s="24"/>
      <c r="X164" s="24"/>
      <c r="Y164" s="37">
        <v>127</v>
      </c>
      <c r="Z164" s="47">
        <f t="shared" si="27"/>
        <v>49423</v>
      </c>
      <c r="AA164" s="79">
        <f t="shared" si="32"/>
        <v>16569.444473148222</v>
      </c>
      <c r="AB164" s="48">
        <f t="shared" si="33"/>
        <v>13275.000017222264</v>
      </c>
      <c r="AC164" s="88">
        <f t="shared" si="28"/>
        <v>49424</v>
      </c>
      <c r="AD164" s="2"/>
      <c r="AE164" s="2"/>
      <c r="AF164" s="2"/>
      <c r="AG164" s="2"/>
      <c r="AH164" s="2"/>
      <c r="AI164" s="2"/>
      <c r="AJ164" s="2"/>
      <c r="AK164" s="2"/>
      <c r="AL164" s="2"/>
      <c r="AM164" s="2"/>
      <c r="AN164" s="2"/>
    </row>
    <row r="165" spans="1:40" x14ac:dyDescent="0.4">
      <c r="A165" s="20">
        <f t="shared" si="19"/>
        <v>128</v>
      </c>
      <c r="B165" s="12">
        <f t="shared" si="24"/>
        <v>49430</v>
      </c>
      <c r="C165" s="13">
        <f t="shared" si="34"/>
        <v>30</v>
      </c>
      <c r="D165" s="16">
        <f t="shared" si="20"/>
        <v>16236.111138888959</v>
      </c>
      <c r="E165" s="16">
        <f t="shared" si="25"/>
        <v>13075.000016666709</v>
      </c>
      <c r="F165" s="16">
        <f t="shared" si="29"/>
        <v>7902.7778055556246</v>
      </c>
      <c r="G165" s="16">
        <f t="shared" si="30"/>
        <v>4741.6666833333747</v>
      </c>
      <c r="H165" s="21">
        <f t="shared" si="26"/>
        <v>8333.3333333333339</v>
      </c>
      <c r="I165" s="16">
        <f t="shared" si="21"/>
        <v>933333.33666667482</v>
      </c>
      <c r="J165" s="16"/>
      <c r="K165" s="16"/>
      <c r="L165" s="16"/>
      <c r="M165" s="16"/>
      <c r="N165" s="16"/>
      <c r="O165" s="16"/>
      <c r="P165" s="18"/>
      <c r="Q165" s="16"/>
      <c r="R165" s="18">
        <f t="shared" ref="R165:R228" si="35">IF(A164="","",IF(A166="",0,IF(MOD(A165,12)=0,$F$6*$L$6,0)))</f>
        <v>0</v>
      </c>
      <c r="S165" s="18"/>
      <c r="T165" s="18"/>
      <c r="U165" s="24"/>
      <c r="V165" s="24"/>
      <c r="W165" s="24"/>
      <c r="X165" s="24"/>
      <c r="Y165" s="37">
        <v>128</v>
      </c>
      <c r="Z165" s="47">
        <f t="shared" si="27"/>
        <v>49453</v>
      </c>
      <c r="AA165" s="79">
        <f t="shared" si="32"/>
        <v>16236.111138888959</v>
      </c>
      <c r="AB165" s="48">
        <f t="shared" si="33"/>
        <v>13075.000016666709</v>
      </c>
      <c r="AC165" s="88">
        <f t="shared" si="28"/>
        <v>49454</v>
      </c>
      <c r="AD165" s="2"/>
      <c r="AE165" s="2"/>
      <c r="AF165" s="2"/>
      <c r="AG165" s="2"/>
      <c r="AH165" s="2"/>
      <c r="AI165" s="2"/>
      <c r="AJ165" s="2"/>
      <c r="AK165" s="2"/>
      <c r="AL165" s="2"/>
      <c r="AM165" s="2"/>
      <c r="AN165" s="2"/>
    </row>
    <row r="166" spans="1:40" x14ac:dyDescent="0.4">
      <c r="A166" s="20">
        <f t="shared" ref="A166:A229" si="36">IF(A165&gt;=$F$9,"",A165+1)</f>
        <v>129</v>
      </c>
      <c r="B166" s="12">
        <f t="shared" si="24"/>
        <v>49461</v>
      </c>
      <c r="C166" s="13">
        <f t="shared" si="34"/>
        <v>31</v>
      </c>
      <c r="D166" s="16">
        <f t="shared" ref="D166:D229" si="37">IFERROR(H166+F166,"")</f>
        <v>16425.925954629703</v>
      </c>
      <c r="E166" s="16">
        <f t="shared" si="25"/>
        <v>13188.888906111155</v>
      </c>
      <c r="F166" s="16">
        <f t="shared" si="29"/>
        <v>8092.5926212963677</v>
      </c>
      <c r="G166" s="16">
        <f t="shared" si="30"/>
        <v>4855.5555727778201</v>
      </c>
      <c r="H166" s="21">
        <f t="shared" si="26"/>
        <v>8333.3333333333339</v>
      </c>
      <c r="I166" s="16">
        <f t="shared" ref="I166:I229" si="38">IF(B166="","",I165-H166)</f>
        <v>925000.00333334145</v>
      </c>
      <c r="J166" s="16"/>
      <c r="K166" s="16"/>
      <c r="L166" s="16"/>
      <c r="M166" s="16"/>
      <c r="N166" s="16"/>
      <c r="O166" s="16"/>
      <c r="P166" s="18"/>
      <c r="Q166" s="16"/>
      <c r="R166" s="18">
        <f t="shared" si="35"/>
        <v>0</v>
      </c>
      <c r="S166" s="18"/>
      <c r="T166" s="18"/>
      <c r="U166" s="24"/>
      <c r="V166" s="24"/>
      <c r="W166" s="24"/>
      <c r="X166" s="24"/>
      <c r="Y166" s="37">
        <v>129</v>
      </c>
      <c r="Z166" s="47">
        <f t="shared" si="27"/>
        <v>49484</v>
      </c>
      <c r="AA166" s="79">
        <f t="shared" ref="AA166:AA197" si="39">D166+R166</f>
        <v>16425.925954629703</v>
      </c>
      <c r="AB166" s="48">
        <f t="shared" ref="AB166:AB197" si="40">E166+R166</f>
        <v>13188.888906111155</v>
      </c>
      <c r="AC166" s="88">
        <f t="shared" si="28"/>
        <v>49485</v>
      </c>
      <c r="AD166" s="2"/>
      <c r="AE166" s="2"/>
      <c r="AF166" s="2"/>
      <c r="AG166" s="2"/>
      <c r="AH166" s="2"/>
      <c r="AI166" s="2"/>
      <c r="AJ166" s="2"/>
      <c r="AK166" s="2"/>
      <c r="AL166" s="2"/>
      <c r="AM166" s="2"/>
      <c r="AN166" s="2"/>
    </row>
    <row r="167" spans="1:40" x14ac:dyDescent="0.4">
      <c r="A167" s="20">
        <f t="shared" si="36"/>
        <v>130</v>
      </c>
      <c r="B167" s="12">
        <f t="shared" ref="B167:B230" si="41">IF(A167="","",IF(A167=$F$9,IF(WEEKDAY(EDATE($F$4,$F$9)-1,2)=7,EDATE($F$4,$F$9),IF(WEEKDAY(EDATE($F$4,$F$9)-1,2)=6,EDATE($F$4,$F$9)+1,EDATE($F$4,$F$9)-1)),EDATE(B166,1)))</f>
        <v>49491</v>
      </c>
      <c r="C167" s="13">
        <f t="shared" si="34"/>
        <v>30</v>
      </c>
      <c r="D167" s="16">
        <f t="shared" si="37"/>
        <v>16097.22225000007</v>
      </c>
      <c r="E167" s="16">
        <f t="shared" ref="E167:E230" si="42">IFERROR(H167+G167,"")</f>
        <v>12991.666683333375</v>
      </c>
      <c r="F167" s="16">
        <f t="shared" si="29"/>
        <v>7763.8889166667359</v>
      </c>
      <c r="G167" s="16">
        <f t="shared" si="30"/>
        <v>4658.3333500000408</v>
      </c>
      <c r="H167" s="21">
        <f t="shared" ref="H167:H230" si="43">IF(A167="","",$F$10/$F$9)</f>
        <v>8333.3333333333339</v>
      </c>
      <c r="I167" s="16">
        <f t="shared" si="38"/>
        <v>916666.67000000807</v>
      </c>
      <c r="J167" s="16"/>
      <c r="K167" s="16"/>
      <c r="L167" s="16"/>
      <c r="M167" s="16"/>
      <c r="N167" s="16"/>
      <c r="O167" s="16"/>
      <c r="P167" s="18"/>
      <c r="Q167" s="16"/>
      <c r="R167" s="18">
        <f t="shared" si="35"/>
        <v>0</v>
      </c>
      <c r="S167" s="18"/>
      <c r="T167" s="18"/>
      <c r="U167" s="24"/>
      <c r="V167" s="24"/>
      <c r="W167" s="24"/>
      <c r="X167" s="24"/>
      <c r="Y167" s="37">
        <v>130</v>
      </c>
      <c r="Z167" s="47">
        <f t="shared" ref="Z167:Z230" si="44">IF(A167="","",IF(A167=$F$9,EDATE($F$4,$F$9)-1,EDATE(Z166,1)))</f>
        <v>49514</v>
      </c>
      <c r="AA167" s="79">
        <f t="shared" si="39"/>
        <v>16097.22225000007</v>
      </c>
      <c r="AB167" s="48">
        <f t="shared" si="40"/>
        <v>12991.666683333375</v>
      </c>
      <c r="AC167" s="88">
        <f t="shared" ref="AC167:AC230" si="45">Z167+1</f>
        <v>49515</v>
      </c>
      <c r="AD167" s="2"/>
      <c r="AE167" s="2"/>
      <c r="AF167" s="2"/>
      <c r="AG167" s="2"/>
      <c r="AH167" s="2"/>
      <c r="AI167" s="2"/>
      <c r="AJ167" s="2"/>
      <c r="AK167" s="2"/>
      <c r="AL167" s="2"/>
      <c r="AM167" s="2"/>
      <c r="AN167" s="2"/>
    </row>
    <row r="168" spans="1:40" x14ac:dyDescent="0.4">
      <c r="A168" s="20">
        <f t="shared" si="36"/>
        <v>131</v>
      </c>
      <c r="B168" s="12">
        <f t="shared" si="41"/>
        <v>49522</v>
      </c>
      <c r="C168" s="13">
        <f t="shared" si="34"/>
        <v>31</v>
      </c>
      <c r="D168" s="16">
        <f t="shared" si="37"/>
        <v>16282.407436111182</v>
      </c>
      <c r="E168" s="16">
        <f t="shared" si="42"/>
        <v>13102.777795000042</v>
      </c>
      <c r="F168" s="16">
        <f t="shared" ref="F168:F231" si="46">IF(A168&gt;$F$9+1,"",IF(A168=$F$9,I166*IF(A167&lt;=120,7%,10%)*(Z167-EOMONTH(Z166,0))/360+I167*IF(A167&lt;=120,7%,10%)*(C168-(Z167-EOMONTH(Z166,0))-1)/360,I166*IF(A167&lt;=120,7%,10%)*(Z167-EOMONTH(Z166,0))/360+I167*IF(A167&lt;=120,7%,10%)*(EOMONTH(Z167,0)-Z167)/360))</f>
        <v>7949.0741027778477</v>
      </c>
      <c r="G168" s="16">
        <f t="shared" ref="G168:G231" si="47">IF(A168&gt;$F$9+1,"",IF(A168=$F$9,I166*IF(A167&lt;=120,3%,6%)*(Z167-EOMONTH(Z166,0))/360+I167*IF(A167&lt;=120,3%,6%)*(C168-(Z167-EOMONTH(Z166,0))-1)/360,I166*IF(A167&lt;=120,3%,6%)*(Z167-EOMONTH(Z166,0))/360+I167*IF(A167&lt;=120,3%,6%)*(EOMONTH(Z167,0)-Z167)/360))</f>
        <v>4769.4444616667079</v>
      </c>
      <c r="H168" s="21">
        <f t="shared" si="43"/>
        <v>8333.3333333333339</v>
      </c>
      <c r="I168" s="16">
        <f t="shared" si="38"/>
        <v>908333.3366666747</v>
      </c>
      <c r="J168" s="16"/>
      <c r="K168" s="16"/>
      <c r="L168" s="16"/>
      <c r="M168" s="16"/>
      <c r="N168" s="16"/>
      <c r="O168" s="16"/>
      <c r="P168" s="18"/>
      <c r="Q168" s="16"/>
      <c r="R168" s="18">
        <f t="shared" si="35"/>
        <v>0</v>
      </c>
      <c r="S168" s="18"/>
      <c r="T168" s="18"/>
      <c r="U168" s="24"/>
      <c r="V168" s="24"/>
      <c r="W168" s="24"/>
      <c r="X168" s="24"/>
      <c r="Y168" s="37">
        <v>131</v>
      </c>
      <c r="Z168" s="47">
        <f t="shared" si="44"/>
        <v>49545</v>
      </c>
      <c r="AA168" s="79">
        <f t="shared" si="39"/>
        <v>16282.407436111182</v>
      </c>
      <c r="AB168" s="48">
        <f t="shared" si="40"/>
        <v>13102.777795000042</v>
      </c>
      <c r="AC168" s="88">
        <f t="shared" si="45"/>
        <v>49546</v>
      </c>
      <c r="AD168" s="2"/>
      <c r="AE168" s="2"/>
      <c r="AF168" s="2"/>
      <c r="AG168" s="2"/>
      <c r="AH168" s="2"/>
      <c r="AI168" s="2"/>
      <c r="AJ168" s="2"/>
      <c r="AK168" s="2"/>
      <c r="AL168" s="2"/>
      <c r="AM168" s="2"/>
      <c r="AN168" s="2"/>
    </row>
    <row r="169" spans="1:40" x14ac:dyDescent="0.4">
      <c r="A169" s="20">
        <f t="shared" si="36"/>
        <v>132</v>
      </c>
      <c r="B169" s="12">
        <f t="shared" si="41"/>
        <v>49553</v>
      </c>
      <c r="C169" s="13">
        <f t="shared" si="34"/>
        <v>31</v>
      </c>
      <c r="D169" s="16">
        <f t="shared" si="37"/>
        <v>16210.648176851922</v>
      </c>
      <c r="E169" s="16">
        <f t="shared" si="42"/>
        <v>13059.722239444487</v>
      </c>
      <c r="F169" s="16">
        <f t="shared" si="46"/>
        <v>7877.3148435185885</v>
      </c>
      <c r="G169" s="16">
        <f t="shared" si="47"/>
        <v>4726.3889061111531</v>
      </c>
      <c r="H169" s="21">
        <f t="shared" si="43"/>
        <v>8333.3333333333339</v>
      </c>
      <c r="I169" s="16">
        <f t="shared" si="38"/>
        <v>900000.00333334133</v>
      </c>
      <c r="J169" s="16"/>
      <c r="K169" s="16"/>
      <c r="L169" s="16"/>
      <c r="M169" s="16"/>
      <c r="N169" s="16"/>
      <c r="O169" s="16"/>
      <c r="P169" s="18"/>
      <c r="Q169" s="16"/>
      <c r="R169" s="18">
        <f t="shared" si="35"/>
        <v>31250</v>
      </c>
      <c r="S169" s="18"/>
      <c r="T169" s="18"/>
      <c r="U169" s="24"/>
      <c r="V169" s="24"/>
      <c r="W169" s="24"/>
      <c r="X169" s="24"/>
      <c r="Y169" s="37">
        <v>132</v>
      </c>
      <c r="Z169" s="47">
        <f t="shared" si="44"/>
        <v>49576</v>
      </c>
      <c r="AA169" s="79">
        <f t="shared" si="39"/>
        <v>47460.648176851922</v>
      </c>
      <c r="AB169" s="48">
        <f t="shared" si="40"/>
        <v>44309.722239444483</v>
      </c>
      <c r="AC169" s="88">
        <f t="shared" si="45"/>
        <v>49577</v>
      </c>
      <c r="AD169" s="2"/>
      <c r="AE169" s="2"/>
      <c r="AF169" s="2"/>
      <c r="AG169" s="2"/>
      <c r="AH169" s="2"/>
      <c r="AI169" s="2"/>
      <c r="AJ169" s="2"/>
      <c r="AK169" s="2"/>
      <c r="AL169" s="2"/>
      <c r="AM169" s="2"/>
      <c r="AN169" s="2"/>
    </row>
    <row r="170" spans="1:40" x14ac:dyDescent="0.4">
      <c r="A170" s="20">
        <f t="shared" si="36"/>
        <v>133</v>
      </c>
      <c r="B170" s="12">
        <f t="shared" si="41"/>
        <v>49583</v>
      </c>
      <c r="C170" s="13">
        <f t="shared" si="34"/>
        <v>30</v>
      </c>
      <c r="D170" s="16">
        <f t="shared" si="37"/>
        <v>15888.888916666736</v>
      </c>
      <c r="E170" s="16">
        <f t="shared" si="42"/>
        <v>12866.666683333375</v>
      </c>
      <c r="F170" s="16">
        <f t="shared" si="46"/>
        <v>7555.555583333401</v>
      </c>
      <c r="G170" s="16">
        <f t="shared" si="47"/>
        <v>4533.3333500000408</v>
      </c>
      <c r="H170" s="21">
        <f t="shared" si="43"/>
        <v>8333.3333333333339</v>
      </c>
      <c r="I170" s="16">
        <f t="shared" si="38"/>
        <v>891666.67000000796</v>
      </c>
      <c r="J170" s="16"/>
      <c r="K170" s="16"/>
      <c r="L170" s="16"/>
      <c r="M170" s="16"/>
      <c r="N170" s="16"/>
      <c r="O170" s="16"/>
      <c r="P170" s="18"/>
      <c r="Q170" s="16"/>
      <c r="R170" s="18">
        <f t="shared" si="35"/>
        <v>0</v>
      </c>
      <c r="S170" s="18"/>
      <c r="T170" s="18"/>
      <c r="U170" s="24"/>
      <c r="V170" s="24"/>
      <c r="W170" s="24"/>
      <c r="X170" s="24"/>
      <c r="Y170" s="37">
        <v>133</v>
      </c>
      <c r="Z170" s="47">
        <f t="shared" si="44"/>
        <v>49606</v>
      </c>
      <c r="AA170" s="79">
        <f t="shared" si="39"/>
        <v>15888.888916666736</v>
      </c>
      <c r="AB170" s="48">
        <f t="shared" si="40"/>
        <v>12866.666683333375</v>
      </c>
      <c r="AC170" s="88">
        <f t="shared" si="45"/>
        <v>49607</v>
      </c>
      <c r="AD170" s="2"/>
      <c r="AE170" s="2"/>
      <c r="AF170" s="2"/>
      <c r="AG170" s="2"/>
      <c r="AH170" s="2"/>
      <c r="AI170" s="2"/>
      <c r="AJ170" s="2"/>
      <c r="AK170" s="2"/>
      <c r="AL170" s="2"/>
      <c r="AM170" s="2"/>
      <c r="AN170" s="2"/>
    </row>
    <row r="171" spans="1:40" x14ac:dyDescent="0.4">
      <c r="A171" s="20">
        <f t="shared" si="36"/>
        <v>134</v>
      </c>
      <c r="B171" s="12">
        <f t="shared" si="41"/>
        <v>49614</v>
      </c>
      <c r="C171" s="13">
        <f t="shared" si="34"/>
        <v>31</v>
      </c>
      <c r="D171" s="16">
        <f t="shared" si="37"/>
        <v>16067.129658333404</v>
      </c>
      <c r="E171" s="16">
        <f t="shared" si="42"/>
        <v>12973.611128333374</v>
      </c>
      <c r="F171" s="16">
        <f t="shared" si="46"/>
        <v>7733.7963250000694</v>
      </c>
      <c r="G171" s="16">
        <f t="shared" si="47"/>
        <v>4640.2777950000409</v>
      </c>
      <c r="H171" s="21">
        <f t="shared" si="43"/>
        <v>8333.3333333333339</v>
      </c>
      <c r="I171" s="16">
        <f t="shared" si="38"/>
        <v>883333.33666667459</v>
      </c>
      <c r="J171" s="16"/>
      <c r="K171" s="16"/>
      <c r="L171" s="16"/>
      <c r="M171" s="16"/>
      <c r="N171" s="16"/>
      <c r="O171" s="16"/>
      <c r="P171" s="18"/>
      <c r="Q171" s="16"/>
      <c r="R171" s="18">
        <f t="shared" si="35"/>
        <v>0</v>
      </c>
      <c r="S171" s="18"/>
      <c r="T171" s="18"/>
      <c r="U171" s="24"/>
      <c r="V171" s="24"/>
      <c r="W171" s="24"/>
      <c r="X171" s="24"/>
      <c r="Y171" s="37">
        <v>134</v>
      </c>
      <c r="Z171" s="47">
        <f t="shared" si="44"/>
        <v>49637</v>
      </c>
      <c r="AA171" s="79">
        <f t="shared" si="39"/>
        <v>16067.129658333404</v>
      </c>
      <c r="AB171" s="48">
        <f t="shared" si="40"/>
        <v>12973.611128333374</v>
      </c>
      <c r="AC171" s="88">
        <f t="shared" si="45"/>
        <v>49638</v>
      </c>
      <c r="AD171" s="2"/>
      <c r="AE171" s="2"/>
      <c r="AF171" s="2"/>
      <c r="AG171" s="2"/>
      <c r="AH171" s="2"/>
      <c r="AI171" s="2"/>
      <c r="AJ171" s="2"/>
      <c r="AK171" s="2"/>
      <c r="AL171" s="2"/>
      <c r="AM171" s="2"/>
      <c r="AN171" s="2"/>
    </row>
    <row r="172" spans="1:40" x14ac:dyDescent="0.4">
      <c r="A172" s="20">
        <f t="shared" si="36"/>
        <v>135</v>
      </c>
      <c r="B172" s="12">
        <f t="shared" si="41"/>
        <v>49644</v>
      </c>
      <c r="C172" s="13">
        <f t="shared" si="34"/>
        <v>30</v>
      </c>
      <c r="D172" s="16">
        <f t="shared" si="37"/>
        <v>15750.000027777845</v>
      </c>
      <c r="E172" s="16">
        <f t="shared" si="42"/>
        <v>12783.333350000041</v>
      </c>
      <c r="F172" s="16">
        <f t="shared" si="46"/>
        <v>7416.6666944445105</v>
      </c>
      <c r="G172" s="16">
        <f t="shared" si="47"/>
        <v>4450.000016666706</v>
      </c>
      <c r="H172" s="21">
        <f t="shared" si="43"/>
        <v>8333.3333333333339</v>
      </c>
      <c r="I172" s="16">
        <f t="shared" si="38"/>
        <v>875000.00333334121</v>
      </c>
      <c r="J172" s="16"/>
      <c r="K172" s="16"/>
      <c r="L172" s="16"/>
      <c r="M172" s="16"/>
      <c r="N172" s="16"/>
      <c r="O172" s="16"/>
      <c r="P172" s="18"/>
      <c r="Q172" s="16"/>
      <c r="R172" s="18">
        <f t="shared" si="35"/>
        <v>0</v>
      </c>
      <c r="S172" s="18"/>
      <c r="T172" s="18"/>
      <c r="U172" s="24"/>
      <c r="V172" s="24"/>
      <c r="W172" s="24"/>
      <c r="X172" s="24"/>
      <c r="Y172" s="37">
        <v>135</v>
      </c>
      <c r="Z172" s="47">
        <f t="shared" si="44"/>
        <v>49667</v>
      </c>
      <c r="AA172" s="79">
        <f t="shared" si="39"/>
        <v>15750.000027777845</v>
      </c>
      <c r="AB172" s="48">
        <f t="shared" si="40"/>
        <v>12783.333350000041</v>
      </c>
      <c r="AC172" s="88">
        <f t="shared" si="45"/>
        <v>49668</v>
      </c>
      <c r="AD172" s="2"/>
      <c r="AE172" s="2"/>
      <c r="AF172" s="2"/>
      <c r="AG172" s="2"/>
      <c r="AH172" s="2"/>
      <c r="AI172" s="2"/>
      <c r="AJ172" s="2"/>
      <c r="AK172" s="2"/>
      <c r="AL172" s="2"/>
      <c r="AM172" s="2"/>
      <c r="AN172" s="2"/>
    </row>
    <row r="173" spans="1:40" x14ac:dyDescent="0.4">
      <c r="A173" s="20">
        <f t="shared" si="36"/>
        <v>136</v>
      </c>
      <c r="B173" s="12">
        <f t="shared" si="41"/>
        <v>49675</v>
      </c>
      <c r="C173" s="13">
        <f t="shared" si="34"/>
        <v>31</v>
      </c>
      <c r="D173" s="16">
        <f t="shared" si="37"/>
        <v>15923.611139814884</v>
      </c>
      <c r="E173" s="16">
        <f t="shared" si="42"/>
        <v>12887.500017222264</v>
      </c>
      <c r="F173" s="16">
        <f t="shared" si="46"/>
        <v>7590.2778064815502</v>
      </c>
      <c r="G173" s="16">
        <f t="shared" si="47"/>
        <v>4554.1666838889296</v>
      </c>
      <c r="H173" s="21">
        <f t="shared" si="43"/>
        <v>8333.3333333333339</v>
      </c>
      <c r="I173" s="16">
        <f t="shared" si="38"/>
        <v>866666.67000000784</v>
      </c>
      <c r="J173" s="16"/>
      <c r="K173" s="16"/>
      <c r="L173" s="16"/>
      <c r="M173" s="16"/>
      <c r="N173" s="16"/>
      <c r="O173" s="16"/>
      <c r="P173" s="18"/>
      <c r="Q173" s="16"/>
      <c r="R173" s="18">
        <f t="shared" si="35"/>
        <v>0</v>
      </c>
      <c r="S173" s="18"/>
      <c r="T173" s="18"/>
      <c r="U173" s="24"/>
      <c r="V173" s="24"/>
      <c r="W173" s="24"/>
      <c r="X173" s="24"/>
      <c r="Y173" s="37">
        <v>136</v>
      </c>
      <c r="Z173" s="47">
        <f t="shared" si="44"/>
        <v>49698</v>
      </c>
      <c r="AA173" s="79">
        <f t="shared" si="39"/>
        <v>15923.611139814884</v>
      </c>
      <c r="AB173" s="48">
        <f t="shared" si="40"/>
        <v>12887.500017222264</v>
      </c>
      <c r="AC173" s="88">
        <f t="shared" si="45"/>
        <v>49699</v>
      </c>
      <c r="AD173" s="2"/>
      <c r="AE173" s="2"/>
      <c r="AF173" s="2"/>
      <c r="AG173" s="2"/>
      <c r="AH173" s="2"/>
      <c r="AI173" s="2"/>
      <c r="AJ173" s="2"/>
      <c r="AK173" s="2"/>
      <c r="AL173" s="2"/>
      <c r="AM173" s="2"/>
      <c r="AN173" s="2"/>
    </row>
    <row r="174" spans="1:40" x14ac:dyDescent="0.4">
      <c r="A174" s="20">
        <f t="shared" si="36"/>
        <v>137</v>
      </c>
      <c r="B174" s="12">
        <f t="shared" si="41"/>
        <v>49706</v>
      </c>
      <c r="C174" s="13">
        <f t="shared" si="34"/>
        <v>31</v>
      </c>
      <c r="D174" s="16">
        <f t="shared" si="37"/>
        <v>15851.851880555623</v>
      </c>
      <c r="E174" s="16">
        <f t="shared" si="42"/>
        <v>12844.444461666706</v>
      </c>
      <c r="F174" s="16">
        <f t="shared" si="46"/>
        <v>7518.5185472222902</v>
      </c>
      <c r="G174" s="16">
        <f t="shared" si="47"/>
        <v>4511.111128333373</v>
      </c>
      <c r="H174" s="21">
        <f t="shared" si="43"/>
        <v>8333.3333333333339</v>
      </c>
      <c r="I174" s="16">
        <f t="shared" si="38"/>
        <v>858333.33666667447</v>
      </c>
      <c r="J174" s="16"/>
      <c r="K174" s="16"/>
      <c r="L174" s="16"/>
      <c r="M174" s="16"/>
      <c r="N174" s="16"/>
      <c r="O174" s="16"/>
      <c r="P174" s="18"/>
      <c r="Q174" s="16"/>
      <c r="R174" s="18">
        <f t="shared" si="35"/>
        <v>0</v>
      </c>
      <c r="S174" s="18"/>
      <c r="T174" s="18"/>
      <c r="U174" s="24"/>
      <c r="V174" s="24"/>
      <c r="W174" s="24"/>
      <c r="X174" s="24"/>
      <c r="Y174" s="37">
        <v>137</v>
      </c>
      <c r="Z174" s="47">
        <f t="shared" si="44"/>
        <v>49729</v>
      </c>
      <c r="AA174" s="79">
        <f t="shared" si="39"/>
        <v>15851.851880555623</v>
      </c>
      <c r="AB174" s="48">
        <f t="shared" si="40"/>
        <v>12844.444461666706</v>
      </c>
      <c r="AC174" s="88">
        <f t="shared" si="45"/>
        <v>49730</v>
      </c>
      <c r="AD174" s="2"/>
      <c r="AE174" s="2"/>
      <c r="AF174" s="2"/>
      <c r="AG174" s="2"/>
      <c r="AH174" s="2"/>
      <c r="AI174" s="2"/>
      <c r="AJ174" s="2"/>
      <c r="AK174" s="2"/>
      <c r="AL174" s="2"/>
      <c r="AM174" s="2"/>
      <c r="AN174" s="2"/>
    </row>
    <row r="175" spans="1:40" x14ac:dyDescent="0.4">
      <c r="A175" s="20">
        <f t="shared" si="36"/>
        <v>138</v>
      </c>
      <c r="B175" s="12">
        <f t="shared" si="41"/>
        <v>49735</v>
      </c>
      <c r="C175" s="13">
        <f t="shared" si="34"/>
        <v>29</v>
      </c>
      <c r="D175" s="16">
        <f t="shared" si="37"/>
        <v>15303.240767592657</v>
      </c>
      <c r="E175" s="16">
        <f t="shared" si="42"/>
        <v>12515.277793888927</v>
      </c>
      <c r="F175" s="16">
        <f t="shared" si="46"/>
        <v>6969.9074342593231</v>
      </c>
      <c r="G175" s="16">
        <f t="shared" si="47"/>
        <v>4181.9444605555937</v>
      </c>
      <c r="H175" s="21">
        <f t="shared" si="43"/>
        <v>8333.3333333333339</v>
      </c>
      <c r="I175" s="16">
        <f t="shared" si="38"/>
        <v>850000.0033333411</v>
      </c>
      <c r="J175" s="16"/>
      <c r="K175" s="16"/>
      <c r="L175" s="16"/>
      <c r="M175" s="16"/>
      <c r="N175" s="16"/>
      <c r="O175" s="16"/>
      <c r="P175" s="18"/>
      <c r="Q175" s="16"/>
      <c r="R175" s="18">
        <f t="shared" si="35"/>
        <v>0</v>
      </c>
      <c r="S175" s="18"/>
      <c r="T175" s="18"/>
      <c r="U175" s="24"/>
      <c r="V175" s="24"/>
      <c r="W175" s="24"/>
      <c r="X175" s="24"/>
      <c r="Y175" s="37">
        <v>138</v>
      </c>
      <c r="Z175" s="47">
        <f t="shared" si="44"/>
        <v>49758</v>
      </c>
      <c r="AA175" s="79">
        <f t="shared" si="39"/>
        <v>15303.240767592657</v>
      </c>
      <c r="AB175" s="48">
        <f t="shared" si="40"/>
        <v>12515.277793888927</v>
      </c>
      <c r="AC175" s="88">
        <f t="shared" si="45"/>
        <v>49759</v>
      </c>
      <c r="AD175" s="2"/>
      <c r="AE175" s="2"/>
      <c r="AF175" s="2"/>
      <c r="AG175" s="2"/>
      <c r="AH175" s="2"/>
      <c r="AI175" s="2"/>
      <c r="AJ175" s="2"/>
      <c r="AK175" s="2"/>
      <c r="AL175" s="2"/>
      <c r="AM175" s="2"/>
      <c r="AN175" s="2"/>
    </row>
    <row r="176" spans="1:40" x14ac:dyDescent="0.4">
      <c r="A176" s="20">
        <f t="shared" si="36"/>
        <v>139</v>
      </c>
      <c r="B176" s="12">
        <f t="shared" si="41"/>
        <v>49766</v>
      </c>
      <c r="C176" s="13">
        <f t="shared" si="34"/>
        <v>31</v>
      </c>
      <c r="D176" s="16">
        <f t="shared" si="37"/>
        <v>15708.333362037105</v>
      </c>
      <c r="E176" s="16">
        <f t="shared" si="42"/>
        <v>12758.333350555597</v>
      </c>
      <c r="F176" s="16">
        <f t="shared" si="46"/>
        <v>7375.000028703771</v>
      </c>
      <c r="G176" s="16">
        <f t="shared" si="47"/>
        <v>4425.0000172222626</v>
      </c>
      <c r="H176" s="21">
        <f t="shared" si="43"/>
        <v>8333.3333333333339</v>
      </c>
      <c r="I176" s="16">
        <f t="shared" si="38"/>
        <v>841666.67000000773</v>
      </c>
      <c r="J176" s="16"/>
      <c r="K176" s="16"/>
      <c r="L176" s="16"/>
      <c r="M176" s="16"/>
      <c r="N176" s="16"/>
      <c r="O176" s="16"/>
      <c r="P176" s="18"/>
      <c r="Q176" s="16"/>
      <c r="R176" s="18">
        <f t="shared" si="35"/>
        <v>0</v>
      </c>
      <c r="S176" s="18"/>
      <c r="T176" s="18"/>
      <c r="U176" s="24"/>
      <c r="V176" s="24"/>
      <c r="W176" s="24"/>
      <c r="X176" s="24"/>
      <c r="Y176" s="37">
        <v>139</v>
      </c>
      <c r="Z176" s="47">
        <f t="shared" si="44"/>
        <v>49789</v>
      </c>
      <c r="AA176" s="79">
        <f t="shared" si="39"/>
        <v>15708.333362037105</v>
      </c>
      <c r="AB176" s="48">
        <f t="shared" si="40"/>
        <v>12758.333350555597</v>
      </c>
      <c r="AC176" s="88">
        <f t="shared" si="45"/>
        <v>49790</v>
      </c>
      <c r="AD176" s="2"/>
      <c r="AE176" s="2"/>
      <c r="AF176" s="2"/>
      <c r="AG176" s="2"/>
      <c r="AH176" s="2"/>
      <c r="AI176" s="2"/>
      <c r="AJ176" s="2"/>
      <c r="AK176" s="2"/>
      <c r="AL176" s="2"/>
      <c r="AM176" s="2"/>
      <c r="AN176" s="2"/>
    </row>
    <row r="177" spans="1:40" x14ac:dyDescent="0.4">
      <c r="A177" s="20">
        <f t="shared" si="36"/>
        <v>140</v>
      </c>
      <c r="B177" s="12">
        <f t="shared" si="41"/>
        <v>49796</v>
      </c>
      <c r="C177" s="13">
        <f t="shared" si="34"/>
        <v>30</v>
      </c>
      <c r="D177" s="16">
        <f t="shared" si="37"/>
        <v>15402.777805555621</v>
      </c>
      <c r="E177" s="16">
        <f t="shared" si="42"/>
        <v>12575.000016666705</v>
      </c>
      <c r="F177" s="16">
        <f t="shared" si="46"/>
        <v>7069.444472222287</v>
      </c>
      <c r="G177" s="16">
        <f t="shared" si="47"/>
        <v>4241.6666833333711</v>
      </c>
      <c r="H177" s="21">
        <f t="shared" si="43"/>
        <v>8333.3333333333339</v>
      </c>
      <c r="I177" s="16">
        <f t="shared" si="38"/>
        <v>833333.33666667435</v>
      </c>
      <c r="J177" s="16"/>
      <c r="K177" s="16"/>
      <c r="L177" s="16"/>
      <c r="M177" s="16"/>
      <c r="N177" s="16"/>
      <c r="O177" s="16"/>
      <c r="P177" s="18"/>
      <c r="Q177" s="16"/>
      <c r="R177" s="18">
        <f t="shared" si="35"/>
        <v>0</v>
      </c>
      <c r="S177" s="18"/>
      <c r="T177" s="18"/>
      <c r="U177" s="24"/>
      <c r="V177" s="24"/>
      <c r="W177" s="24"/>
      <c r="X177" s="24"/>
      <c r="Y177" s="37">
        <v>140</v>
      </c>
      <c r="Z177" s="47">
        <f t="shared" si="44"/>
        <v>49819</v>
      </c>
      <c r="AA177" s="79">
        <f t="shared" si="39"/>
        <v>15402.777805555621</v>
      </c>
      <c r="AB177" s="48">
        <f t="shared" si="40"/>
        <v>12575.000016666705</v>
      </c>
      <c r="AC177" s="88">
        <f t="shared" si="45"/>
        <v>49820</v>
      </c>
      <c r="AD177" s="2"/>
      <c r="AE177" s="2"/>
      <c r="AF177" s="2"/>
      <c r="AG177" s="2"/>
      <c r="AH177" s="2"/>
      <c r="AI177" s="2"/>
      <c r="AJ177" s="2"/>
      <c r="AK177" s="2"/>
      <c r="AL177" s="2"/>
      <c r="AM177" s="2"/>
      <c r="AN177" s="2"/>
    </row>
    <row r="178" spans="1:40" x14ac:dyDescent="0.4">
      <c r="A178" s="20">
        <f t="shared" si="36"/>
        <v>141</v>
      </c>
      <c r="B178" s="12">
        <f t="shared" si="41"/>
        <v>49827</v>
      </c>
      <c r="C178" s="13">
        <f t="shared" si="34"/>
        <v>31</v>
      </c>
      <c r="D178" s="16">
        <f t="shared" si="37"/>
        <v>15564.814843518587</v>
      </c>
      <c r="E178" s="16">
        <f t="shared" si="42"/>
        <v>12672.222239444483</v>
      </c>
      <c r="F178" s="16">
        <f t="shared" si="46"/>
        <v>7231.4815101852519</v>
      </c>
      <c r="G178" s="16">
        <f t="shared" si="47"/>
        <v>4338.8889061111504</v>
      </c>
      <c r="H178" s="21">
        <f t="shared" si="43"/>
        <v>8333.3333333333339</v>
      </c>
      <c r="I178" s="16">
        <f t="shared" si="38"/>
        <v>825000.00333334098</v>
      </c>
      <c r="J178" s="16"/>
      <c r="K178" s="16"/>
      <c r="L178" s="16"/>
      <c r="M178" s="16"/>
      <c r="N178" s="16"/>
      <c r="O178" s="16"/>
      <c r="P178" s="18"/>
      <c r="Q178" s="16"/>
      <c r="R178" s="18">
        <f t="shared" si="35"/>
        <v>0</v>
      </c>
      <c r="S178" s="18"/>
      <c r="T178" s="18"/>
      <c r="U178" s="24"/>
      <c r="V178" s="24"/>
      <c r="W178" s="24"/>
      <c r="X178" s="24"/>
      <c r="Y178" s="37">
        <v>141</v>
      </c>
      <c r="Z178" s="47">
        <f t="shared" si="44"/>
        <v>49850</v>
      </c>
      <c r="AA178" s="79">
        <f t="shared" si="39"/>
        <v>15564.814843518587</v>
      </c>
      <c r="AB178" s="48">
        <f t="shared" si="40"/>
        <v>12672.222239444483</v>
      </c>
      <c r="AC178" s="88">
        <f t="shared" si="45"/>
        <v>49851</v>
      </c>
      <c r="AD178" s="2"/>
      <c r="AE178" s="2"/>
      <c r="AF178" s="2"/>
      <c r="AG178" s="2"/>
      <c r="AH178" s="2"/>
      <c r="AI178" s="2"/>
      <c r="AJ178" s="2"/>
      <c r="AK178" s="2"/>
      <c r="AL178" s="2"/>
      <c r="AM178" s="2"/>
      <c r="AN178" s="2"/>
    </row>
    <row r="179" spans="1:40" x14ac:dyDescent="0.4">
      <c r="A179" s="20">
        <f t="shared" si="36"/>
        <v>142</v>
      </c>
      <c r="B179" s="12">
        <f t="shared" si="41"/>
        <v>49857</v>
      </c>
      <c r="C179" s="13">
        <f t="shared" si="34"/>
        <v>30</v>
      </c>
      <c r="D179" s="16">
        <f t="shared" si="37"/>
        <v>15263.888916666732</v>
      </c>
      <c r="E179" s="16">
        <f t="shared" si="42"/>
        <v>12491.666683333373</v>
      </c>
      <c r="F179" s="16">
        <f t="shared" si="46"/>
        <v>6930.5555833333974</v>
      </c>
      <c r="G179" s="16">
        <f t="shared" si="47"/>
        <v>4158.3333500000381</v>
      </c>
      <c r="H179" s="21">
        <f t="shared" si="43"/>
        <v>8333.3333333333339</v>
      </c>
      <c r="I179" s="16">
        <f t="shared" si="38"/>
        <v>816666.67000000761</v>
      </c>
      <c r="J179" s="16"/>
      <c r="K179" s="16"/>
      <c r="L179" s="16"/>
      <c r="M179" s="16"/>
      <c r="N179" s="16"/>
      <c r="O179" s="16"/>
      <c r="P179" s="18"/>
      <c r="Q179" s="16"/>
      <c r="R179" s="18">
        <f t="shared" si="35"/>
        <v>0</v>
      </c>
      <c r="S179" s="18"/>
      <c r="T179" s="18"/>
      <c r="U179" s="24"/>
      <c r="V179" s="24"/>
      <c r="W179" s="24"/>
      <c r="X179" s="24"/>
      <c r="Y179" s="37">
        <v>142</v>
      </c>
      <c r="Z179" s="47">
        <f t="shared" si="44"/>
        <v>49880</v>
      </c>
      <c r="AA179" s="79">
        <f t="shared" si="39"/>
        <v>15263.888916666732</v>
      </c>
      <c r="AB179" s="48">
        <f t="shared" si="40"/>
        <v>12491.666683333373</v>
      </c>
      <c r="AC179" s="88">
        <f t="shared" si="45"/>
        <v>49881</v>
      </c>
      <c r="AD179" s="2"/>
      <c r="AE179" s="2"/>
      <c r="AF179" s="2"/>
      <c r="AG179" s="2"/>
      <c r="AH179" s="2"/>
      <c r="AI179" s="2"/>
      <c r="AJ179" s="2"/>
      <c r="AK179" s="2"/>
      <c r="AL179" s="2"/>
      <c r="AM179" s="2"/>
      <c r="AN179" s="2"/>
    </row>
    <row r="180" spans="1:40" x14ac:dyDescent="0.4">
      <c r="A180" s="20">
        <f t="shared" si="36"/>
        <v>143</v>
      </c>
      <c r="B180" s="12">
        <f t="shared" si="41"/>
        <v>49888</v>
      </c>
      <c r="C180" s="13">
        <f t="shared" si="34"/>
        <v>31</v>
      </c>
      <c r="D180" s="16">
        <f t="shared" si="37"/>
        <v>15421.296325000067</v>
      </c>
      <c r="E180" s="16">
        <f t="shared" si="42"/>
        <v>12586.111128333374</v>
      </c>
      <c r="F180" s="16">
        <f t="shared" si="46"/>
        <v>7087.9629916667327</v>
      </c>
      <c r="G180" s="16">
        <f t="shared" si="47"/>
        <v>4252.7777950000391</v>
      </c>
      <c r="H180" s="21">
        <f t="shared" si="43"/>
        <v>8333.3333333333339</v>
      </c>
      <c r="I180" s="16">
        <f t="shared" si="38"/>
        <v>808333.33666667424</v>
      </c>
      <c r="J180" s="16"/>
      <c r="K180" s="16"/>
      <c r="L180" s="16"/>
      <c r="M180" s="16"/>
      <c r="N180" s="16"/>
      <c r="O180" s="16"/>
      <c r="P180" s="18"/>
      <c r="Q180" s="16"/>
      <c r="R180" s="18">
        <f t="shared" si="35"/>
        <v>0</v>
      </c>
      <c r="S180" s="18"/>
      <c r="T180" s="18"/>
      <c r="U180" s="24"/>
      <c r="V180" s="24"/>
      <c r="W180" s="24"/>
      <c r="X180" s="24"/>
      <c r="Y180" s="37">
        <v>143</v>
      </c>
      <c r="Z180" s="47">
        <f t="shared" si="44"/>
        <v>49911</v>
      </c>
      <c r="AA180" s="79">
        <f t="shared" si="39"/>
        <v>15421.296325000067</v>
      </c>
      <c r="AB180" s="48">
        <f t="shared" si="40"/>
        <v>12586.111128333374</v>
      </c>
      <c r="AC180" s="88">
        <f t="shared" si="45"/>
        <v>49912</v>
      </c>
      <c r="AD180" s="2"/>
      <c r="AE180" s="2"/>
      <c r="AF180" s="2"/>
      <c r="AG180" s="2"/>
      <c r="AH180" s="2"/>
      <c r="AI180" s="2"/>
      <c r="AJ180" s="2"/>
      <c r="AK180" s="2"/>
      <c r="AL180" s="2"/>
      <c r="AM180" s="2"/>
      <c r="AN180" s="2"/>
    </row>
    <row r="181" spans="1:40" x14ac:dyDescent="0.4">
      <c r="A181" s="20">
        <f t="shared" si="36"/>
        <v>144</v>
      </c>
      <c r="B181" s="12">
        <f t="shared" si="41"/>
        <v>49919</v>
      </c>
      <c r="C181" s="13">
        <f t="shared" si="34"/>
        <v>31</v>
      </c>
      <c r="D181" s="16">
        <f t="shared" si="37"/>
        <v>15349.537065740808</v>
      </c>
      <c r="E181" s="16">
        <f t="shared" si="42"/>
        <v>12543.055572777817</v>
      </c>
      <c r="F181" s="16">
        <f t="shared" si="46"/>
        <v>7016.2037324074736</v>
      </c>
      <c r="G181" s="16">
        <f t="shared" si="47"/>
        <v>4209.7222394444834</v>
      </c>
      <c r="H181" s="21">
        <f t="shared" si="43"/>
        <v>8333.3333333333339</v>
      </c>
      <c r="I181" s="16">
        <f t="shared" si="38"/>
        <v>800000.00333334086</v>
      </c>
      <c r="J181" s="16"/>
      <c r="K181" s="16"/>
      <c r="L181" s="16"/>
      <c r="M181" s="16"/>
      <c r="N181" s="16"/>
      <c r="O181" s="16"/>
      <c r="P181" s="18"/>
      <c r="Q181" s="16"/>
      <c r="R181" s="18">
        <f t="shared" si="35"/>
        <v>31250</v>
      </c>
      <c r="S181" s="18"/>
      <c r="T181" s="18"/>
      <c r="U181" s="24"/>
      <c r="V181" s="24"/>
      <c r="W181" s="24"/>
      <c r="X181" s="24"/>
      <c r="Y181" s="37">
        <v>144</v>
      </c>
      <c r="Z181" s="47">
        <f t="shared" si="44"/>
        <v>49942</v>
      </c>
      <c r="AA181" s="79">
        <f t="shared" si="39"/>
        <v>46599.537065740806</v>
      </c>
      <c r="AB181" s="48">
        <f t="shared" si="40"/>
        <v>43793.055572777819</v>
      </c>
      <c r="AC181" s="88">
        <f t="shared" si="45"/>
        <v>49943</v>
      </c>
      <c r="AD181" s="2"/>
      <c r="AE181" s="2"/>
      <c r="AF181" s="2"/>
      <c r="AG181" s="2"/>
      <c r="AH181" s="2"/>
      <c r="AI181" s="2"/>
      <c r="AJ181" s="2"/>
      <c r="AK181" s="2"/>
      <c r="AL181" s="2"/>
      <c r="AM181" s="2"/>
      <c r="AN181" s="2"/>
    </row>
    <row r="182" spans="1:40" x14ac:dyDescent="0.4">
      <c r="A182" s="20">
        <f t="shared" si="36"/>
        <v>145</v>
      </c>
      <c r="B182" s="12">
        <f t="shared" si="41"/>
        <v>49949</v>
      </c>
      <c r="C182" s="13">
        <f t="shared" si="34"/>
        <v>30</v>
      </c>
      <c r="D182" s="16">
        <f t="shared" si="37"/>
        <v>15055.555583333396</v>
      </c>
      <c r="E182" s="16">
        <f t="shared" si="42"/>
        <v>12366.666683333373</v>
      </c>
      <c r="F182" s="16">
        <f t="shared" si="46"/>
        <v>6722.2222500000635</v>
      </c>
      <c r="G182" s="16">
        <f t="shared" si="47"/>
        <v>4033.3333500000381</v>
      </c>
      <c r="H182" s="21">
        <f t="shared" si="43"/>
        <v>8333.3333333333339</v>
      </c>
      <c r="I182" s="16">
        <f t="shared" si="38"/>
        <v>791666.67000000749</v>
      </c>
      <c r="J182" s="16"/>
      <c r="K182" s="16"/>
      <c r="L182" s="16"/>
      <c r="M182" s="16"/>
      <c r="N182" s="16"/>
      <c r="O182" s="16"/>
      <c r="P182" s="18"/>
      <c r="Q182" s="16"/>
      <c r="R182" s="18">
        <f t="shared" si="35"/>
        <v>0</v>
      </c>
      <c r="S182" s="18"/>
      <c r="T182" s="18"/>
      <c r="U182" s="24"/>
      <c r="V182" s="24"/>
      <c r="W182" s="24"/>
      <c r="X182" s="24"/>
      <c r="Y182" s="37">
        <v>145</v>
      </c>
      <c r="Z182" s="47">
        <f t="shared" si="44"/>
        <v>49972</v>
      </c>
      <c r="AA182" s="79">
        <f t="shared" si="39"/>
        <v>15055.555583333396</v>
      </c>
      <c r="AB182" s="48">
        <f t="shared" si="40"/>
        <v>12366.666683333373</v>
      </c>
      <c r="AC182" s="88">
        <f t="shared" si="45"/>
        <v>49973</v>
      </c>
      <c r="AD182" s="2"/>
      <c r="AE182" s="2"/>
      <c r="AF182" s="2"/>
      <c r="AG182" s="2"/>
      <c r="AH182" s="2"/>
      <c r="AI182" s="2"/>
      <c r="AJ182" s="2"/>
      <c r="AK182" s="2"/>
      <c r="AL182" s="2"/>
      <c r="AM182" s="2"/>
      <c r="AN182" s="2"/>
    </row>
    <row r="183" spans="1:40" x14ac:dyDescent="0.4">
      <c r="A183" s="20">
        <f t="shared" si="36"/>
        <v>146</v>
      </c>
      <c r="B183" s="12">
        <f t="shared" si="41"/>
        <v>49980</v>
      </c>
      <c r="C183" s="13">
        <f t="shared" si="34"/>
        <v>31</v>
      </c>
      <c r="D183" s="16">
        <f t="shared" si="37"/>
        <v>15206.018547222287</v>
      </c>
      <c r="E183" s="16">
        <f t="shared" si="42"/>
        <v>12456.944461666706</v>
      </c>
      <c r="F183" s="16">
        <f t="shared" si="46"/>
        <v>6872.6852138889535</v>
      </c>
      <c r="G183" s="16">
        <f t="shared" si="47"/>
        <v>4123.6111283333721</v>
      </c>
      <c r="H183" s="21">
        <f t="shared" si="43"/>
        <v>8333.3333333333339</v>
      </c>
      <c r="I183" s="16">
        <f t="shared" si="38"/>
        <v>783333.33666667412</v>
      </c>
      <c r="J183" s="16"/>
      <c r="K183" s="16"/>
      <c r="L183" s="16"/>
      <c r="M183" s="16"/>
      <c r="N183" s="16"/>
      <c r="O183" s="16"/>
      <c r="P183" s="18"/>
      <c r="Q183" s="16"/>
      <c r="R183" s="18">
        <f t="shared" si="35"/>
        <v>0</v>
      </c>
      <c r="S183" s="18"/>
      <c r="T183" s="18"/>
      <c r="U183" s="24"/>
      <c r="V183" s="24"/>
      <c r="W183" s="24"/>
      <c r="X183" s="24"/>
      <c r="Y183" s="37">
        <v>146</v>
      </c>
      <c r="Z183" s="47">
        <f t="shared" si="44"/>
        <v>50003</v>
      </c>
      <c r="AA183" s="79">
        <f t="shared" si="39"/>
        <v>15206.018547222287</v>
      </c>
      <c r="AB183" s="48">
        <f t="shared" si="40"/>
        <v>12456.944461666706</v>
      </c>
      <c r="AC183" s="88">
        <f t="shared" si="45"/>
        <v>50004</v>
      </c>
      <c r="AD183" s="2"/>
      <c r="AE183" s="2"/>
      <c r="AF183" s="2"/>
      <c r="AG183" s="2"/>
      <c r="AH183" s="2"/>
      <c r="AI183" s="2"/>
      <c r="AJ183" s="2"/>
      <c r="AK183" s="2"/>
      <c r="AL183" s="2"/>
      <c r="AM183" s="2"/>
      <c r="AN183" s="2"/>
    </row>
    <row r="184" spans="1:40" x14ac:dyDescent="0.4">
      <c r="A184" s="20">
        <f t="shared" si="36"/>
        <v>147</v>
      </c>
      <c r="B184" s="12">
        <f t="shared" si="41"/>
        <v>50010</v>
      </c>
      <c r="C184" s="13">
        <f t="shared" si="34"/>
        <v>30</v>
      </c>
      <c r="D184" s="16">
        <f t="shared" si="37"/>
        <v>14916.666694444508</v>
      </c>
      <c r="E184" s="16">
        <f t="shared" si="42"/>
        <v>12283.333350000037</v>
      </c>
      <c r="F184" s="16">
        <f t="shared" si="46"/>
        <v>6583.3333611111739</v>
      </c>
      <c r="G184" s="16">
        <f t="shared" si="47"/>
        <v>3950.0000166667041</v>
      </c>
      <c r="H184" s="21">
        <f t="shared" si="43"/>
        <v>8333.3333333333339</v>
      </c>
      <c r="I184" s="16">
        <f t="shared" si="38"/>
        <v>775000.00333334075</v>
      </c>
      <c r="J184" s="16"/>
      <c r="K184" s="16"/>
      <c r="L184" s="16"/>
      <c r="M184" s="16"/>
      <c r="N184" s="16"/>
      <c r="O184" s="16"/>
      <c r="P184" s="18"/>
      <c r="Q184" s="16"/>
      <c r="R184" s="18">
        <f t="shared" si="35"/>
        <v>0</v>
      </c>
      <c r="S184" s="18"/>
      <c r="T184" s="18"/>
      <c r="U184" s="24"/>
      <c r="V184" s="24"/>
      <c r="W184" s="24"/>
      <c r="X184" s="24"/>
      <c r="Y184" s="37">
        <v>147</v>
      </c>
      <c r="Z184" s="47">
        <f t="shared" si="44"/>
        <v>50033</v>
      </c>
      <c r="AA184" s="79">
        <f t="shared" si="39"/>
        <v>14916.666694444508</v>
      </c>
      <c r="AB184" s="48">
        <f t="shared" si="40"/>
        <v>12283.333350000037</v>
      </c>
      <c r="AC184" s="88">
        <f t="shared" si="45"/>
        <v>50034</v>
      </c>
      <c r="AD184" s="2"/>
      <c r="AE184" s="2"/>
      <c r="AF184" s="2"/>
      <c r="AG184" s="2"/>
      <c r="AH184" s="2"/>
      <c r="AI184" s="2"/>
      <c r="AJ184" s="2"/>
      <c r="AK184" s="2"/>
      <c r="AL184" s="2"/>
      <c r="AM184" s="2"/>
      <c r="AN184" s="2"/>
    </row>
    <row r="185" spans="1:40" x14ac:dyDescent="0.4">
      <c r="A185" s="20">
        <f t="shared" si="36"/>
        <v>148</v>
      </c>
      <c r="B185" s="12">
        <f t="shared" si="41"/>
        <v>50041</v>
      </c>
      <c r="C185" s="13">
        <f t="shared" si="34"/>
        <v>31</v>
      </c>
      <c r="D185" s="16">
        <f t="shared" si="37"/>
        <v>15062.500028703769</v>
      </c>
      <c r="E185" s="16">
        <f t="shared" si="42"/>
        <v>12370.833350555595</v>
      </c>
      <c r="F185" s="16">
        <f t="shared" si="46"/>
        <v>6729.1666953704344</v>
      </c>
      <c r="G185" s="16">
        <f t="shared" si="47"/>
        <v>4037.5000172222603</v>
      </c>
      <c r="H185" s="21">
        <f t="shared" si="43"/>
        <v>8333.3333333333339</v>
      </c>
      <c r="I185" s="16">
        <f t="shared" si="38"/>
        <v>766666.67000000738</v>
      </c>
      <c r="J185" s="16"/>
      <c r="K185" s="16"/>
      <c r="L185" s="16"/>
      <c r="M185" s="16"/>
      <c r="N185" s="16"/>
      <c r="O185" s="16"/>
      <c r="P185" s="18"/>
      <c r="Q185" s="16"/>
      <c r="R185" s="18">
        <f t="shared" si="35"/>
        <v>0</v>
      </c>
      <c r="S185" s="18"/>
      <c r="T185" s="18"/>
      <c r="U185" s="24"/>
      <c r="V185" s="24"/>
      <c r="W185" s="24"/>
      <c r="X185" s="24"/>
      <c r="Y185" s="37">
        <v>148</v>
      </c>
      <c r="Z185" s="47">
        <f t="shared" si="44"/>
        <v>50064</v>
      </c>
      <c r="AA185" s="79">
        <f t="shared" si="39"/>
        <v>15062.500028703769</v>
      </c>
      <c r="AB185" s="48">
        <f t="shared" si="40"/>
        <v>12370.833350555595</v>
      </c>
      <c r="AC185" s="88">
        <f t="shared" si="45"/>
        <v>50065</v>
      </c>
      <c r="AD185" s="2"/>
      <c r="AE185" s="2"/>
      <c r="AF185" s="2"/>
      <c r="AG185" s="2"/>
      <c r="AH185" s="2"/>
      <c r="AI185" s="2"/>
      <c r="AJ185" s="2"/>
      <c r="AK185" s="2"/>
      <c r="AL185" s="2"/>
      <c r="AM185" s="2"/>
      <c r="AN185" s="2"/>
    </row>
    <row r="186" spans="1:40" x14ac:dyDescent="0.4">
      <c r="A186" s="20">
        <f t="shared" si="36"/>
        <v>149</v>
      </c>
      <c r="B186" s="12">
        <f t="shared" si="41"/>
        <v>50072</v>
      </c>
      <c r="C186" s="13">
        <f t="shared" si="34"/>
        <v>31</v>
      </c>
      <c r="D186" s="16">
        <f t="shared" si="37"/>
        <v>14990.740769444508</v>
      </c>
      <c r="E186" s="16">
        <f t="shared" si="42"/>
        <v>12327.777795000038</v>
      </c>
      <c r="F186" s="16">
        <f t="shared" si="46"/>
        <v>6657.4074361111743</v>
      </c>
      <c r="G186" s="16">
        <f t="shared" si="47"/>
        <v>3994.4444616667047</v>
      </c>
      <c r="H186" s="21">
        <f t="shared" si="43"/>
        <v>8333.3333333333339</v>
      </c>
      <c r="I186" s="16">
        <f t="shared" si="38"/>
        <v>758333.336666674</v>
      </c>
      <c r="J186" s="16"/>
      <c r="K186" s="16"/>
      <c r="L186" s="16"/>
      <c r="M186" s="16"/>
      <c r="N186" s="16"/>
      <c r="O186" s="16"/>
      <c r="P186" s="18"/>
      <c r="Q186" s="16"/>
      <c r="R186" s="18">
        <f t="shared" si="35"/>
        <v>0</v>
      </c>
      <c r="S186" s="18"/>
      <c r="T186" s="18"/>
      <c r="U186" s="24"/>
      <c r="V186" s="24"/>
      <c r="W186" s="24"/>
      <c r="X186" s="24"/>
      <c r="Y186" s="37">
        <v>149</v>
      </c>
      <c r="Z186" s="47">
        <f t="shared" si="44"/>
        <v>50095</v>
      </c>
      <c r="AA186" s="79">
        <f t="shared" si="39"/>
        <v>14990.740769444508</v>
      </c>
      <c r="AB186" s="48">
        <f t="shared" si="40"/>
        <v>12327.777795000038</v>
      </c>
      <c r="AC186" s="88">
        <f t="shared" si="45"/>
        <v>50096</v>
      </c>
      <c r="AD186" s="2"/>
      <c r="AE186" s="2"/>
      <c r="AF186" s="2"/>
      <c r="AG186" s="2"/>
      <c r="AH186" s="2"/>
      <c r="AI186" s="2"/>
      <c r="AJ186" s="2"/>
      <c r="AK186" s="2"/>
      <c r="AL186" s="2"/>
      <c r="AM186" s="2"/>
      <c r="AN186" s="2"/>
    </row>
    <row r="187" spans="1:40" x14ac:dyDescent="0.4">
      <c r="A187" s="20">
        <f t="shared" si="36"/>
        <v>150</v>
      </c>
      <c r="B187" s="12">
        <f t="shared" si="41"/>
        <v>50100</v>
      </c>
      <c r="C187" s="13">
        <f t="shared" si="34"/>
        <v>28</v>
      </c>
      <c r="D187" s="16">
        <f t="shared" si="37"/>
        <v>14287.037062963022</v>
      </c>
      <c r="E187" s="16">
        <f t="shared" si="42"/>
        <v>11905.555571111145</v>
      </c>
      <c r="F187" s="16">
        <f t="shared" si="46"/>
        <v>5953.7037296296876</v>
      </c>
      <c r="G187" s="16">
        <f t="shared" si="47"/>
        <v>3572.2222377778116</v>
      </c>
      <c r="H187" s="21">
        <f t="shared" si="43"/>
        <v>8333.3333333333339</v>
      </c>
      <c r="I187" s="16">
        <f t="shared" si="38"/>
        <v>750000.00333334063</v>
      </c>
      <c r="J187" s="16"/>
      <c r="K187" s="16"/>
      <c r="L187" s="16"/>
      <c r="M187" s="16"/>
      <c r="N187" s="16"/>
      <c r="O187" s="16"/>
      <c r="P187" s="18"/>
      <c r="Q187" s="16"/>
      <c r="R187" s="18">
        <f t="shared" si="35"/>
        <v>0</v>
      </c>
      <c r="S187" s="18"/>
      <c r="T187" s="18"/>
      <c r="U187" s="24"/>
      <c r="V187" s="24"/>
      <c r="W187" s="24"/>
      <c r="X187" s="24"/>
      <c r="Y187" s="37">
        <v>150</v>
      </c>
      <c r="Z187" s="47">
        <f t="shared" si="44"/>
        <v>50123</v>
      </c>
      <c r="AA187" s="79">
        <f t="shared" si="39"/>
        <v>14287.037062963022</v>
      </c>
      <c r="AB187" s="48">
        <f t="shared" si="40"/>
        <v>11905.555571111145</v>
      </c>
      <c r="AC187" s="88">
        <f t="shared" si="45"/>
        <v>50124</v>
      </c>
      <c r="AD187" s="2"/>
      <c r="AE187" s="2"/>
      <c r="AF187" s="2"/>
      <c r="AG187" s="2"/>
      <c r="AH187" s="2"/>
      <c r="AI187" s="2"/>
      <c r="AJ187" s="2"/>
      <c r="AK187" s="2"/>
      <c r="AL187" s="2"/>
      <c r="AM187" s="2"/>
      <c r="AN187" s="2"/>
    </row>
    <row r="188" spans="1:40" x14ac:dyDescent="0.4">
      <c r="A188" s="20">
        <f t="shared" si="36"/>
        <v>151</v>
      </c>
      <c r="B188" s="12">
        <f t="shared" si="41"/>
        <v>50131</v>
      </c>
      <c r="C188" s="13">
        <f t="shared" si="34"/>
        <v>31</v>
      </c>
      <c r="D188" s="16">
        <f t="shared" si="37"/>
        <v>14847.222250925988</v>
      </c>
      <c r="E188" s="16">
        <f t="shared" si="42"/>
        <v>12241.666683888927</v>
      </c>
      <c r="F188" s="16">
        <f t="shared" si="46"/>
        <v>6513.8889175926552</v>
      </c>
      <c r="G188" s="16">
        <f t="shared" si="47"/>
        <v>3908.3333505555934</v>
      </c>
      <c r="H188" s="21">
        <f t="shared" si="43"/>
        <v>8333.3333333333339</v>
      </c>
      <c r="I188" s="16">
        <f t="shared" si="38"/>
        <v>741666.67000000726</v>
      </c>
      <c r="J188" s="16"/>
      <c r="K188" s="16"/>
      <c r="L188" s="16"/>
      <c r="M188" s="16"/>
      <c r="N188" s="16"/>
      <c r="O188" s="16"/>
      <c r="P188" s="18"/>
      <c r="Q188" s="16"/>
      <c r="R188" s="18">
        <f t="shared" si="35"/>
        <v>0</v>
      </c>
      <c r="S188" s="18"/>
      <c r="T188" s="18"/>
      <c r="U188" s="24"/>
      <c r="V188" s="24"/>
      <c r="W188" s="24"/>
      <c r="X188" s="24"/>
      <c r="Y188" s="37">
        <v>151</v>
      </c>
      <c r="Z188" s="47">
        <f t="shared" si="44"/>
        <v>50154</v>
      </c>
      <c r="AA188" s="79">
        <f t="shared" si="39"/>
        <v>14847.222250925988</v>
      </c>
      <c r="AB188" s="48">
        <f t="shared" si="40"/>
        <v>12241.666683888927</v>
      </c>
      <c r="AC188" s="88">
        <f t="shared" si="45"/>
        <v>50155</v>
      </c>
      <c r="AD188" s="2"/>
      <c r="AE188" s="2"/>
      <c r="AF188" s="2"/>
      <c r="AG188" s="2"/>
      <c r="AH188" s="2"/>
      <c r="AI188" s="2"/>
      <c r="AJ188" s="2"/>
      <c r="AK188" s="2"/>
      <c r="AL188" s="2"/>
      <c r="AM188" s="2"/>
      <c r="AN188" s="2"/>
    </row>
    <row r="189" spans="1:40" x14ac:dyDescent="0.4">
      <c r="A189" s="20">
        <f t="shared" si="36"/>
        <v>152</v>
      </c>
      <c r="B189" s="12">
        <f t="shared" si="41"/>
        <v>50161</v>
      </c>
      <c r="C189" s="13">
        <f t="shared" si="34"/>
        <v>30</v>
      </c>
      <c r="D189" s="16">
        <f t="shared" si="37"/>
        <v>14569.444472222283</v>
      </c>
      <c r="E189" s="16">
        <f t="shared" si="42"/>
        <v>12075.000016666703</v>
      </c>
      <c r="F189" s="16">
        <f t="shared" si="46"/>
        <v>6236.1111388889503</v>
      </c>
      <c r="G189" s="16">
        <f t="shared" si="47"/>
        <v>3741.6666833333697</v>
      </c>
      <c r="H189" s="21">
        <f t="shared" si="43"/>
        <v>8333.3333333333339</v>
      </c>
      <c r="I189" s="16">
        <f t="shared" si="38"/>
        <v>733333.33666667389</v>
      </c>
      <c r="J189" s="16"/>
      <c r="K189" s="16"/>
      <c r="L189" s="16"/>
      <c r="M189" s="16"/>
      <c r="N189" s="16"/>
      <c r="O189" s="16"/>
      <c r="P189" s="18"/>
      <c r="Q189" s="16"/>
      <c r="R189" s="18">
        <f t="shared" si="35"/>
        <v>0</v>
      </c>
      <c r="S189" s="18"/>
      <c r="T189" s="18"/>
      <c r="U189" s="24"/>
      <c r="V189" s="24"/>
      <c r="W189" s="24"/>
      <c r="X189" s="24"/>
      <c r="Y189" s="37">
        <v>152</v>
      </c>
      <c r="Z189" s="47">
        <f t="shared" si="44"/>
        <v>50184</v>
      </c>
      <c r="AA189" s="79">
        <f t="shared" si="39"/>
        <v>14569.444472222283</v>
      </c>
      <c r="AB189" s="48">
        <f t="shared" si="40"/>
        <v>12075.000016666703</v>
      </c>
      <c r="AC189" s="88">
        <f t="shared" si="45"/>
        <v>50185</v>
      </c>
      <c r="AD189" s="2"/>
      <c r="AE189" s="2"/>
      <c r="AF189" s="2"/>
      <c r="AG189" s="2"/>
      <c r="AH189" s="2"/>
      <c r="AI189" s="2"/>
      <c r="AJ189" s="2"/>
      <c r="AK189" s="2"/>
      <c r="AL189" s="2"/>
      <c r="AM189" s="2"/>
      <c r="AN189" s="2"/>
    </row>
    <row r="190" spans="1:40" x14ac:dyDescent="0.4">
      <c r="A190" s="20">
        <f t="shared" si="36"/>
        <v>153</v>
      </c>
      <c r="B190" s="12">
        <f t="shared" si="41"/>
        <v>50192</v>
      </c>
      <c r="C190" s="13">
        <f t="shared" ref="C190:C221" si="48">IF(A190="","",IF(A190=$F$9,1+B190-DATE(YEAR(B189),MONTH(B189),1),B190-B189))</f>
        <v>31</v>
      </c>
      <c r="D190" s="16">
        <f t="shared" si="37"/>
        <v>14703.703732407472</v>
      </c>
      <c r="E190" s="16">
        <f t="shared" si="42"/>
        <v>12155.555572777816</v>
      </c>
      <c r="F190" s="16">
        <f t="shared" si="46"/>
        <v>6370.3703990741378</v>
      </c>
      <c r="G190" s="16">
        <f t="shared" si="47"/>
        <v>3822.2222394444816</v>
      </c>
      <c r="H190" s="21">
        <f t="shared" si="43"/>
        <v>8333.3333333333339</v>
      </c>
      <c r="I190" s="16">
        <f t="shared" si="38"/>
        <v>725000.00333334052</v>
      </c>
      <c r="J190" s="16"/>
      <c r="K190" s="16"/>
      <c r="L190" s="16"/>
      <c r="M190" s="16"/>
      <c r="N190" s="16"/>
      <c r="O190" s="16"/>
      <c r="P190" s="18"/>
      <c r="Q190" s="16"/>
      <c r="R190" s="18">
        <f t="shared" si="35"/>
        <v>0</v>
      </c>
      <c r="S190" s="18"/>
      <c r="T190" s="18"/>
      <c r="U190" s="24"/>
      <c r="V190" s="24"/>
      <c r="W190" s="24"/>
      <c r="X190" s="24"/>
      <c r="Y190" s="37">
        <v>153</v>
      </c>
      <c r="Z190" s="47">
        <f t="shared" si="44"/>
        <v>50215</v>
      </c>
      <c r="AA190" s="79">
        <f t="shared" si="39"/>
        <v>14703.703732407472</v>
      </c>
      <c r="AB190" s="48">
        <f t="shared" si="40"/>
        <v>12155.555572777816</v>
      </c>
      <c r="AC190" s="88">
        <f t="shared" si="45"/>
        <v>50216</v>
      </c>
      <c r="AD190" s="2"/>
      <c r="AE190" s="2"/>
      <c r="AF190" s="2"/>
      <c r="AG190" s="2"/>
      <c r="AH190" s="2"/>
      <c r="AI190" s="2"/>
      <c r="AJ190" s="2"/>
      <c r="AK190" s="2"/>
      <c r="AL190" s="2"/>
      <c r="AM190" s="2"/>
      <c r="AN190" s="2"/>
    </row>
    <row r="191" spans="1:40" x14ac:dyDescent="0.4">
      <c r="A191" s="20">
        <f t="shared" si="36"/>
        <v>154</v>
      </c>
      <c r="B191" s="12">
        <f t="shared" si="41"/>
        <v>50222</v>
      </c>
      <c r="C191" s="13">
        <f t="shared" si="48"/>
        <v>30</v>
      </c>
      <c r="D191" s="16">
        <f t="shared" si="37"/>
        <v>14430.555583333393</v>
      </c>
      <c r="E191" s="16">
        <f t="shared" si="42"/>
        <v>11991.666683333369</v>
      </c>
      <c r="F191" s="16">
        <f t="shared" si="46"/>
        <v>6097.2222500000589</v>
      </c>
      <c r="G191" s="16">
        <f t="shared" si="47"/>
        <v>3658.3333500000363</v>
      </c>
      <c r="H191" s="21">
        <f t="shared" si="43"/>
        <v>8333.3333333333339</v>
      </c>
      <c r="I191" s="16">
        <f t="shared" si="38"/>
        <v>716666.67000000714</v>
      </c>
      <c r="J191" s="16"/>
      <c r="K191" s="16"/>
      <c r="L191" s="16"/>
      <c r="M191" s="16"/>
      <c r="N191" s="16"/>
      <c r="O191" s="16"/>
      <c r="P191" s="18"/>
      <c r="Q191" s="16"/>
      <c r="R191" s="18">
        <f t="shared" si="35"/>
        <v>0</v>
      </c>
      <c r="S191" s="18"/>
      <c r="T191" s="18"/>
      <c r="U191" s="24"/>
      <c r="V191" s="24"/>
      <c r="W191" s="24"/>
      <c r="X191" s="24"/>
      <c r="Y191" s="37">
        <v>154</v>
      </c>
      <c r="Z191" s="47">
        <f t="shared" si="44"/>
        <v>50245</v>
      </c>
      <c r="AA191" s="79">
        <f t="shared" si="39"/>
        <v>14430.555583333393</v>
      </c>
      <c r="AB191" s="48">
        <f t="shared" si="40"/>
        <v>11991.666683333369</v>
      </c>
      <c r="AC191" s="88">
        <f t="shared" si="45"/>
        <v>50246</v>
      </c>
      <c r="AD191" s="2"/>
      <c r="AE191" s="2"/>
      <c r="AF191" s="2"/>
      <c r="AG191" s="2"/>
      <c r="AH191" s="2"/>
      <c r="AI191" s="2"/>
      <c r="AJ191" s="2"/>
      <c r="AK191" s="2"/>
      <c r="AL191" s="2"/>
      <c r="AM191" s="2"/>
      <c r="AN191" s="2"/>
    </row>
    <row r="192" spans="1:40" x14ac:dyDescent="0.4">
      <c r="A192" s="20">
        <f t="shared" si="36"/>
        <v>155</v>
      </c>
      <c r="B192" s="12">
        <f t="shared" si="41"/>
        <v>50253</v>
      </c>
      <c r="C192" s="13">
        <f t="shared" si="48"/>
        <v>31</v>
      </c>
      <c r="D192" s="16">
        <f t="shared" si="37"/>
        <v>14560.185213888952</v>
      </c>
      <c r="E192" s="16">
        <f t="shared" si="42"/>
        <v>12069.444461666704</v>
      </c>
      <c r="F192" s="16">
        <f t="shared" si="46"/>
        <v>6226.8518805556178</v>
      </c>
      <c r="G192" s="16">
        <f t="shared" si="47"/>
        <v>3736.1111283333703</v>
      </c>
      <c r="H192" s="21">
        <f t="shared" si="43"/>
        <v>8333.3333333333339</v>
      </c>
      <c r="I192" s="16">
        <f t="shared" si="38"/>
        <v>708333.33666667377</v>
      </c>
      <c r="J192" s="16"/>
      <c r="K192" s="16"/>
      <c r="L192" s="16"/>
      <c r="M192" s="16"/>
      <c r="N192" s="16"/>
      <c r="O192" s="16"/>
      <c r="P192" s="18"/>
      <c r="Q192" s="16"/>
      <c r="R192" s="18">
        <f t="shared" si="35"/>
        <v>0</v>
      </c>
      <c r="S192" s="18"/>
      <c r="T192" s="18"/>
      <c r="U192" s="24"/>
      <c r="V192" s="24"/>
      <c r="W192" s="24"/>
      <c r="X192" s="24"/>
      <c r="Y192" s="37">
        <v>155</v>
      </c>
      <c r="Z192" s="47">
        <f t="shared" si="44"/>
        <v>50276</v>
      </c>
      <c r="AA192" s="79">
        <f t="shared" si="39"/>
        <v>14560.185213888952</v>
      </c>
      <c r="AB192" s="48">
        <f t="shared" si="40"/>
        <v>12069.444461666704</v>
      </c>
      <c r="AC192" s="88">
        <f t="shared" si="45"/>
        <v>50277</v>
      </c>
      <c r="AD192" s="2"/>
      <c r="AE192" s="2"/>
      <c r="AF192" s="2"/>
      <c r="AG192" s="2"/>
      <c r="AH192" s="2"/>
      <c r="AI192" s="2"/>
      <c r="AJ192" s="2"/>
      <c r="AK192" s="2"/>
      <c r="AL192" s="2"/>
      <c r="AM192" s="2"/>
      <c r="AN192" s="2"/>
    </row>
    <row r="193" spans="1:40" x14ac:dyDescent="0.4">
      <c r="A193" s="20">
        <f t="shared" si="36"/>
        <v>156</v>
      </c>
      <c r="B193" s="12">
        <f t="shared" si="41"/>
        <v>50284</v>
      </c>
      <c r="C193" s="13">
        <f t="shared" si="48"/>
        <v>31</v>
      </c>
      <c r="D193" s="16">
        <f t="shared" si="37"/>
        <v>14488.425954629693</v>
      </c>
      <c r="E193" s="16">
        <f t="shared" si="42"/>
        <v>12026.388906111148</v>
      </c>
      <c r="F193" s="16">
        <f t="shared" si="46"/>
        <v>6155.0926212963586</v>
      </c>
      <c r="G193" s="16">
        <f t="shared" si="47"/>
        <v>3693.0555727778146</v>
      </c>
      <c r="H193" s="21">
        <f t="shared" si="43"/>
        <v>8333.3333333333339</v>
      </c>
      <c r="I193" s="16">
        <f t="shared" si="38"/>
        <v>700000.0033333404</v>
      </c>
      <c r="J193" s="16"/>
      <c r="K193" s="16"/>
      <c r="L193" s="16"/>
      <c r="M193" s="16"/>
      <c r="N193" s="16"/>
      <c r="O193" s="16"/>
      <c r="P193" s="18"/>
      <c r="Q193" s="16"/>
      <c r="R193" s="18">
        <f t="shared" si="35"/>
        <v>31250</v>
      </c>
      <c r="S193" s="18"/>
      <c r="T193" s="18"/>
      <c r="U193" s="24"/>
      <c r="V193" s="24"/>
      <c r="W193" s="24"/>
      <c r="X193" s="24"/>
      <c r="Y193" s="37">
        <v>156</v>
      </c>
      <c r="Z193" s="47">
        <f t="shared" si="44"/>
        <v>50307</v>
      </c>
      <c r="AA193" s="79">
        <f t="shared" si="39"/>
        <v>45738.425954629696</v>
      </c>
      <c r="AB193" s="48">
        <f t="shared" si="40"/>
        <v>43276.388906111148</v>
      </c>
      <c r="AC193" s="88">
        <f t="shared" si="45"/>
        <v>50308</v>
      </c>
      <c r="AD193" s="2"/>
      <c r="AE193" s="2"/>
      <c r="AF193" s="2"/>
      <c r="AG193" s="2"/>
      <c r="AH193" s="2"/>
      <c r="AI193" s="2"/>
      <c r="AJ193" s="2"/>
      <c r="AK193" s="2"/>
      <c r="AL193" s="2"/>
      <c r="AM193" s="2"/>
      <c r="AN193" s="2"/>
    </row>
    <row r="194" spans="1:40" x14ac:dyDescent="0.4">
      <c r="A194" s="20">
        <f t="shared" si="36"/>
        <v>157</v>
      </c>
      <c r="B194" s="12">
        <f t="shared" si="41"/>
        <v>50314</v>
      </c>
      <c r="C194" s="13">
        <f t="shared" si="48"/>
        <v>30</v>
      </c>
      <c r="D194" s="16">
        <f t="shared" si="37"/>
        <v>14222.222250000061</v>
      </c>
      <c r="E194" s="16">
        <f t="shared" si="42"/>
        <v>11866.666683333369</v>
      </c>
      <c r="F194" s="16">
        <f t="shared" si="46"/>
        <v>5888.8889166667268</v>
      </c>
      <c r="G194" s="16">
        <f t="shared" si="47"/>
        <v>3533.3333500000354</v>
      </c>
      <c r="H194" s="21">
        <f t="shared" si="43"/>
        <v>8333.3333333333339</v>
      </c>
      <c r="I194" s="16">
        <f t="shared" si="38"/>
        <v>691666.67000000703</v>
      </c>
      <c r="J194" s="16"/>
      <c r="K194" s="16"/>
      <c r="L194" s="16"/>
      <c r="M194" s="16"/>
      <c r="N194" s="16"/>
      <c r="O194" s="16"/>
      <c r="P194" s="18"/>
      <c r="Q194" s="16"/>
      <c r="R194" s="18">
        <f t="shared" si="35"/>
        <v>0</v>
      </c>
      <c r="S194" s="18"/>
      <c r="T194" s="18"/>
      <c r="U194" s="24"/>
      <c r="V194" s="24"/>
      <c r="W194" s="24"/>
      <c r="X194" s="24"/>
      <c r="Y194" s="37">
        <v>157</v>
      </c>
      <c r="Z194" s="47">
        <f t="shared" si="44"/>
        <v>50337</v>
      </c>
      <c r="AA194" s="79">
        <f t="shared" si="39"/>
        <v>14222.222250000061</v>
      </c>
      <c r="AB194" s="48">
        <f t="shared" si="40"/>
        <v>11866.666683333369</v>
      </c>
      <c r="AC194" s="88">
        <f t="shared" si="45"/>
        <v>50338</v>
      </c>
      <c r="AD194" s="2"/>
      <c r="AE194" s="2"/>
      <c r="AF194" s="2"/>
      <c r="AG194" s="2"/>
      <c r="AH194" s="2"/>
      <c r="AI194" s="2"/>
      <c r="AJ194" s="2"/>
      <c r="AK194" s="2"/>
      <c r="AL194" s="2"/>
      <c r="AM194" s="2"/>
      <c r="AN194" s="2"/>
    </row>
    <row r="195" spans="1:40" x14ac:dyDescent="0.4">
      <c r="A195" s="20">
        <f t="shared" si="36"/>
        <v>158</v>
      </c>
      <c r="B195" s="12">
        <f t="shared" si="41"/>
        <v>50345</v>
      </c>
      <c r="C195" s="13">
        <f t="shared" si="48"/>
        <v>31</v>
      </c>
      <c r="D195" s="16">
        <f t="shared" si="37"/>
        <v>14344.907436111174</v>
      </c>
      <c r="E195" s="16">
        <f t="shared" si="42"/>
        <v>11940.277795000038</v>
      </c>
      <c r="F195" s="16">
        <f t="shared" si="46"/>
        <v>6011.5741027778395</v>
      </c>
      <c r="G195" s="16">
        <f t="shared" si="47"/>
        <v>3606.9444616667033</v>
      </c>
      <c r="H195" s="21">
        <f t="shared" si="43"/>
        <v>8333.3333333333339</v>
      </c>
      <c r="I195" s="16">
        <f t="shared" si="38"/>
        <v>683333.33666667365</v>
      </c>
      <c r="J195" s="16"/>
      <c r="K195" s="16"/>
      <c r="L195" s="16"/>
      <c r="M195" s="16"/>
      <c r="N195" s="16"/>
      <c r="O195" s="16"/>
      <c r="P195" s="18"/>
      <c r="Q195" s="16"/>
      <c r="R195" s="18">
        <f t="shared" si="35"/>
        <v>0</v>
      </c>
      <c r="S195" s="18"/>
      <c r="T195" s="18"/>
      <c r="U195" s="24"/>
      <c r="V195" s="24"/>
      <c r="W195" s="24"/>
      <c r="X195" s="24"/>
      <c r="Y195" s="37">
        <v>158</v>
      </c>
      <c r="Z195" s="47">
        <f t="shared" si="44"/>
        <v>50368</v>
      </c>
      <c r="AA195" s="79">
        <f t="shared" si="39"/>
        <v>14344.907436111174</v>
      </c>
      <c r="AB195" s="48">
        <f t="shared" si="40"/>
        <v>11940.277795000038</v>
      </c>
      <c r="AC195" s="88">
        <f t="shared" si="45"/>
        <v>50369</v>
      </c>
      <c r="AD195" s="2"/>
      <c r="AE195" s="2"/>
      <c r="AF195" s="2"/>
      <c r="AG195" s="2"/>
      <c r="AH195" s="2"/>
      <c r="AI195" s="2"/>
      <c r="AJ195" s="2"/>
      <c r="AK195" s="2"/>
      <c r="AL195" s="2"/>
      <c r="AM195" s="2"/>
      <c r="AN195" s="2"/>
    </row>
    <row r="196" spans="1:40" x14ac:dyDescent="0.4">
      <c r="A196" s="20">
        <f t="shared" si="36"/>
        <v>159</v>
      </c>
      <c r="B196" s="12">
        <f t="shared" si="41"/>
        <v>50375</v>
      </c>
      <c r="C196" s="13">
        <f t="shared" si="48"/>
        <v>30</v>
      </c>
      <c r="D196" s="16">
        <f t="shared" si="37"/>
        <v>14083.33336111117</v>
      </c>
      <c r="E196" s="16">
        <f t="shared" si="42"/>
        <v>11783.333350000035</v>
      </c>
      <c r="F196" s="16">
        <f t="shared" si="46"/>
        <v>5750.0000277778354</v>
      </c>
      <c r="G196" s="16">
        <f t="shared" si="47"/>
        <v>3450.0000166667014</v>
      </c>
      <c r="H196" s="21">
        <f t="shared" si="43"/>
        <v>8333.3333333333339</v>
      </c>
      <c r="I196" s="16">
        <f t="shared" si="38"/>
        <v>675000.00333334028</v>
      </c>
      <c r="J196" s="16"/>
      <c r="K196" s="16"/>
      <c r="L196" s="16"/>
      <c r="M196" s="16"/>
      <c r="N196" s="16"/>
      <c r="O196" s="16"/>
      <c r="P196" s="18"/>
      <c r="Q196" s="16"/>
      <c r="R196" s="18">
        <f t="shared" si="35"/>
        <v>0</v>
      </c>
      <c r="S196" s="18"/>
      <c r="T196" s="18"/>
      <c r="U196" s="24"/>
      <c r="V196" s="24"/>
      <c r="W196" s="24"/>
      <c r="X196" s="24"/>
      <c r="Y196" s="37">
        <v>159</v>
      </c>
      <c r="Z196" s="47">
        <f t="shared" si="44"/>
        <v>50398</v>
      </c>
      <c r="AA196" s="79">
        <f t="shared" si="39"/>
        <v>14083.33336111117</v>
      </c>
      <c r="AB196" s="48">
        <f t="shared" si="40"/>
        <v>11783.333350000035</v>
      </c>
      <c r="AC196" s="88">
        <f t="shared" si="45"/>
        <v>50399</v>
      </c>
      <c r="AD196" s="2"/>
      <c r="AE196" s="2"/>
      <c r="AF196" s="2"/>
      <c r="AG196" s="2"/>
      <c r="AH196" s="2"/>
      <c r="AI196" s="2"/>
      <c r="AJ196" s="2"/>
      <c r="AK196" s="2"/>
      <c r="AL196" s="2"/>
      <c r="AM196" s="2"/>
      <c r="AN196" s="2"/>
    </row>
    <row r="197" spans="1:40" x14ac:dyDescent="0.4">
      <c r="A197" s="20">
        <f t="shared" si="36"/>
        <v>160</v>
      </c>
      <c r="B197" s="12">
        <f t="shared" si="41"/>
        <v>50406</v>
      </c>
      <c r="C197" s="13">
        <f t="shared" si="48"/>
        <v>31</v>
      </c>
      <c r="D197" s="16">
        <f t="shared" si="37"/>
        <v>14201.388917592652</v>
      </c>
      <c r="E197" s="16">
        <f t="shared" si="42"/>
        <v>11854.166683888925</v>
      </c>
      <c r="F197" s="16">
        <f t="shared" si="46"/>
        <v>5868.0555842593194</v>
      </c>
      <c r="G197" s="16">
        <f t="shared" si="47"/>
        <v>3520.8333505555916</v>
      </c>
      <c r="H197" s="21">
        <f t="shared" si="43"/>
        <v>8333.3333333333339</v>
      </c>
      <c r="I197" s="16">
        <f t="shared" si="38"/>
        <v>666666.67000000691</v>
      </c>
      <c r="J197" s="16"/>
      <c r="K197" s="16"/>
      <c r="L197" s="16"/>
      <c r="M197" s="16"/>
      <c r="N197" s="16"/>
      <c r="O197" s="16"/>
      <c r="P197" s="18"/>
      <c r="Q197" s="16"/>
      <c r="R197" s="18">
        <f t="shared" si="35"/>
        <v>0</v>
      </c>
      <c r="S197" s="18"/>
      <c r="T197" s="18"/>
      <c r="U197" s="24"/>
      <c r="V197" s="24"/>
      <c r="W197" s="24"/>
      <c r="X197" s="24"/>
      <c r="Y197" s="37">
        <v>160</v>
      </c>
      <c r="Z197" s="47">
        <f t="shared" si="44"/>
        <v>50429</v>
      </c>
      <c r="AA197" s="79">
        <f t="shared" si="39"/>
        <v>14201.388917592652</v>
      </c>
      <c r="AB197" s="48">
        <f t="shared" si="40"/>
        <v>11854.166683888925</v>
      </c>
      <c r="AC197" s="88">
        <f t="shared" si="45"/>
        <v>50430</v>
      </c>
      <c r="AD197" s="2"/>
      <c r="AE197" s="2"/>
      <c r="AF197" s="2"/>
      <c r="AG197" s="2"/>
      <c r="AH197" s="2"/>
      <c r="AI197" s="2"/>
      <c r="AJ197" s="2"/>
      <c r="AK197" s="2"/>
      <c r="AL197" s="2"/>
      <c r="AM197" s="2"/>
      <c r="AN197" s="2"/>
    </row>
    <row r="198" spans="1:40" x14ac:dyDescent="0.4">
      <c r="A198" s="20">
        <f t="shared" si="36"/>
        <v>161</v>
      </c>
      <c r="B198" s="12">
        <f t="shared" si="41"/>
        <v>50437</v>
      </c>
      <c r="C198" s="13">
        <f t="shared" si="48"/>
        <v>31</v>
      </c>
      <c r="D198" s="16">
        <f t="shared" si="37"/>
        <v>14129.629658333393</v>
      </c>
      <c r="E198" s="16">
        <f t="shared" si="42"/>
        <v>11811.11112833337</v>
      </c>
      <c r="F198" s="16">
        <f t="shared" si="46"/>
        <v>5796.2963250000603</v>
      </c>
      <c r="G198" s="16">
        <f t="shared" si="47"/>
        <v>3477.7777950000354</v>
      </c>
      <c r="H198" s="21">
        <f t="shared" si="43"/>
        <v>8333.3333333333339</v>
      </c>
      <c r="I198" s="16">
        <f t="shared" si="38"/>
        <v>658333.33666667354</v>
      </c>
      <c r="J198" s="16"/>
      <c r="K198" s="16"/>
      <c r="L198" s="16"/>
      <c r="M198" s="16"/>
      <c r="N198" s="16"/>
      <c r="O198" s="16"/>
      <c r="P198" s="18"/>
      <c r="Q198" s="16"/>
      <c r="R198" s="18">
        <f t="shared" si="35"/>
        <v>0</v>
      </c>
      <c r="S198" s="18"/>
      <c r="T198" s="18"/>
      <c r="U198" s="24"/>
      <c r="V198" s="24"/>
      <c r="W198" s="24"/>
      <c r="X198" s="24"/>
      <c r="Y198" s="37">
        <v>161</v>
      </c>
      <c r="Z198" s="47">
        <f t="shared" si="44"/>
        <v>50460</v>
      </c>
      <c r="AA198" s="79">
        <f t="shared" ref="AA198:AA230" si="49">D198+R198</f>
        <v>14129.629658333393</v>
      </c>
      <c r="AB198" s="48">
        <f t="shared" ref="AB198:AB230" si="50">E198+R198</f>
        <v>11811.11112833337</v>
      </c>
      <c r="AC198" s="88">
        <f t="shared" si="45"/>
        <v>50461</v>
      </c>
      <c r="AD198" s="2"/>
      <c r="AE198" s="2"/>
      <c r="AF198" s="2"/>
      <c r="AG198" s="2"/>
      <c r="AH198" s="2"/>
      <c r="AI198" s="2"/>
      <c r="AJ198" s="2"/>
      <c r="AK198" s="2"/>
      <c r="AL198" s="2"/>
      <c r="AM198" s="2"/>
      <c r="AN198" s="2"/>
    </row>
    <row r="199" spans="1:40" x14ac:dyDescent="0.4">
      <c r="A199" s="20">
        <f t="shared" si="36"/>
        <v>162</v>
      </c>
      <c r="B199" s="12">
        <f t="shared" si="41"/>
        <v>50465</v>
      </c>
      <c r="C199" s="13">
        <f t="shared" si="48"/>
        <v>28</v>
      </c>
      <c r="D199" s="16">
        <f t="shared" si="37"/>
        <v>13509.259285185239</v>
      </c>
      <c r="E199" s="16">
        <f t="shared" si="42"/>
        <v>11438.888904444477</v>
      </c>
      <c r="F199" s="16">
        <f t="shared" si="46"/>
        <v>5175.9259518519057</v>
      </c>
      <c r="G199" s="16">
        <f t="shared" si="47"/>
        <v>3105.5555711111429</v>
      </c>
      <c r="H199" s="21">
        <f t="shared" si="43"/>
        <v>8333.3333333333339</v>
      </c>
      <c r="I199" s="16">
        <f t="shared" si="38"/>
        <v>650000.00333334017</v>
      </c>
      <c r="J199" s="16"/>
      <c r="K199" s="16"/>
      <c r="L199" s="16"/>
      <c r="M199" s="16"/>
      <c r="N199" s="16"/>
      <c r="O199" s="16"/>
      <c r="P199" s="18"/>
      <c r="Q199" s="16"/>
      <c r="R199" s="18">
        <f t="shared" si="35"/>
        <v>0</v>
      </c>
      <c r="S199" s="18"/>
      <c r="T199" s="18"/>
      <c r="U199" s="24"/>
      <c r="V199" s="24"/>
      <c r="W199" s="24"/>
      <c r="X199" s="24"/>
      <c r="Y199" s="37">
        <v>162</v>
      </c>
      <c r="Z199" s="47">
        <f t="shared" si="44"/>
        <v>50488</v>
      </c>
      <c r="AA199" s="79">
        <f t="shared" si="49"/>
        <v>13509.259285185239</v>
      </c>
      <c r="AB199" s="48">
        <f t="shared" si="50"/>
        <v>11438.888904444477</v>
      </c>
      <c r="AC199" s="88">
        <f t="shared" si="45"/>
        <v>50489</v>
      </c>
      <c r="AD199" s="2"/>
      <c r="AE199" s="2"/>
      <c r="AF199" s="2"/>
      <c r="AG199" s="2"/>
      <c r="AH199" s="2"/>
      <c r="AI199" s="2"/>
      <c r="AJ199" s="2"/>
      <c r="AK199" s="2"/>
      <c r="AL199" s="2"/>
      <c r="AM199" s="2"/>
      <c r="AN199" s="2"/>
    </row>
    <row r="200" spans="1:40" x14ac:dyDescent="0.4">
      <c r="A200" s="20">
        <f t="shared" si="36"/>
        <v>163</v>
      </c>
      <c r="B200" s="12">
        <f t="shared" si="41"/>
        <v>50496</v>
      </c>
      <c r="C200" s="13">
        <f t="shared" si="48"/>
        <v>31</v>
      </c>
      <c r="D200" s="16">
        <f t="shared" si="37"/>
        <v>13986.111139814875</v>
      </c>
      <c r="E200" s="16">
        <f t="shared" si="42"/>
        <v>11725.000017222257</v>
      </c>
      <c r="F200" s="16">
        <f t="shared" si="46"/>
        <v>5652.7778064815411</v>
      </c>
      <c r="G200" s="16">
        <f t="shared" si="47"/>
        <v>3391.6666838889237</v>
      </c>
      <c r="H200" s="21">
        <f t="shared" si="43"/>
        <v>8333.3333333333339</v>
      </c>
      <c r="I200" s="16">
        <f t="shared" si="38"/>
        <v>641666.67000000679</v>
      </c>
      <c r="J200" s="16"/>
      <c r="K200" s="16"/>
      <c r="L200" s="16"/>
      <c r="M200" s="16"/>
      <c r="N200" s="16"/>
      <c r="O200" s="16"/>
      <c r="P200" s="18"/>
      <c r="Q200" s="16"/>
      <c r="R200" s="18">
        <f t="shared" si="35"/>
        <v>0</v>
      </c>
      <c r="S200" s="18"/>
      <c r="T200" s="18"/>
      <c r="U200" s="24"/>
      <c r="V200" s="24"/>
      <c r="W200" s="24"/>
      <c r="X200" s="24"/>
      <c r="Y200" s="37">
        <v>163</v>
      </c>
      <c r="Z200" s="47">
        <f t="shared" si="44"/>
        <v>50519</v>
      </c>
      <c r="AA200" s="79">
        <f t="shared" si="49"/>
        <v>13986.111139814875</v>
      </c>
      <c r="AB200" s="48">
        <f t="shared" si="50"/>
        <v>11725.000017222257</v>
      </c>
      <c r="AC200" s="88">
        <f t="shared" si="45"/>
        <v>50520</v>
      </c>
      <c r="AD200" s="2"/>
      <c r="AE200" s="2"/>
      <c r="AF200" s="2"/>
      <c r="AG200" s="2"/>
      <c r="AH200" s="2"/>
      <c r="AI200" s="2"/>
      <c r="AJ200" s="2"/>
      <c r="AK200" s="2"/>
      <c r="AL200" s="2"/>
      <c r="AM200" s="2"/>
      <c r="AN200" s="2"/>
    </row>
    <row r="201" spans="1:40" x14ac:dyDescent="0.4">
      <c r="A201" s="20">
        <f t="shared" si="36"/>
        <v>164</v>
      </c>
      <c r="B201" s="12">
        <f t="shared" si="41"/>
        <v>50526</v>
      </c>
      <c r="C201" s="13">
        <f t="shared" si="48"/>
        <v>30</v>
      </c>
      <c r="D201" s="16">
        <f t="shared" si="37"/>
        <v>13736.111138888946</v>
      </c>
      <c r="E201" s="16">
        <f t="shared" si="42"/>
        <v>11575.000016666701</v>
      </c>
      <c r="F201" s="16">
        <f t="shared" si="46"/>
        <v>5402.7778055556118</v>
      </c>
      <c r="G201" s="16">
        <f t="shared" si="47"/>
        <v>3241.6666833333675</v>
      </c>
      <c r="H201" s="21">
        <f t="shared" si="43"/>
        <v>8333.3333333333339</v>
      </c>
      <c r="I201" s="16">
        <f t="shared" si="38"/>
        <v>633333.33666667342</v>
      </c>
      <c r="J201" s="16"/>
      <c r="K201" s="16"/>
      <c r="L201" s="16"/>
      <c r="M201" s="16"/>
      <c r="N201" s="16"/>
      <c r="O201" s="16"/>
      <c r="P201" s="18"/>
      <c r="Q201" s="16"/>
      <c r="R201" s="18">
        <f t="shared" si="35"/>
        <v>0</v>
      </c>
      <c r="S201" s="18"/>
      <c r="T201" s="18"/>
      <c r="U201" s="24"/>
      <c r="V201" s="24"/>
      <c r="W201" s="24"/>
      <c r="X201" s="24"/>
      <c r="Y201" s="37">
        <v>164</v>
      </c>
      <c r="Z201" s="47">
        <f t="shared" si="44"/>
        <v>50549</v>
      </c>
      <c r="AA201" s="79">
        <f t="shared" si="49"/>
        <v>13736.111138888946</v>
      </c>
      <c r="AB201" s="48">
        <f t="shared" si="50"/>
        <v>11575.000016666701</v>
      </c>
      <c r="AC201" s="88">
        <f t="shared" si="45"/>
        <v>50550</v>
      </c>
      <c r="AD201" s="2"/>
      <c r="AE201" s="2"/>
      <c r="AF201" s="2"/>
      <c r="AG201" s="2"/>
      <c r="AH201" s="2"/>
      <c r="AI201" s="2"/>
      <c r="AJ201" s="2"/>
      <c r="AK201" s="2"/>
      <c r="AL201" s="2"/>
      <c r="AM201" s="2"/>
      <c r="AN201" s="2"/>
    </row>
    <row r="202" spans="1:40" x14ac:dyDescent="0.4">
      <c r="A202" s="20">
        <f t="shared" si="36"/>
        <v>165</v>
      </c>
      <c r="B202" s="12">
        <f t="shared" si="41"/>
        <v>50557</v>
      </c>
      <c r="C202" s="13">
        <f t="shared" si="48"/>
        <v>31</v>
      </c>
      <c r="D202" s="16">
        <f t="shared" si="37"/>
        <v>13842.592621296355</v>
      </c>
      <c r="E202" s="16">
        <f t="shared" si="42"/>
        <v>11638.888906111148</v>
      </c>
      <c r="F202" s="16">
        <f t="shared" si="46"/>
        <v>5509.2592879630211</v>
      </c>
      <c r="G202" s="16">
        <f t="shared" si="47"/>
        <v>3305.5555727778128</v>
      </c>
      <c r="H202" s="21">
        <f t="shared" si="43"/>
        <v>8333.3333333333339</v>
      </c>
      <c r="I202" s="16">
        <f t="shared" si="38"/>
        <v>625000.00333334005</v>
      </c>
      <c r="J202" s="16"/>
      <c r="K202" s="16"/>
      <c r="L202" s="16"/>
      <c r="M202" s="16"/>
      <c r="N202" s="16"/>
      <c r="O202" s="16"/>
      <c r="P202" s="18"/>
      <c r="Q202" s="16"/>
      <c r="R202" s="18">
        <f t="shared" si="35"/>
        <v>0</v>
      </c>
      <c r="S202" s="18"/>
      <c r="T202" s="18"/>
      <c r="U202" s="24"/>
      <c r="V202" s="24"/>
      <c r="W202" s="24"/>
      <c r="X202" s="24"/>
      <c r="Y202" s="37">
        <v>165</v>
      </c>
      <c r="Z202" s="47">
        <f t="shared" si="44"/>
        <v>50580</v>
      </c>
      <c r="AA202" s="79">
        <f t="shared" si="49"/>
        <v>13842.592621296355</v>
      </c>
      <c r="AB202" s="48">
        <f t="shared" si="50"/>
        <v>11638.888906111148</v>
      </c>
      <c r="AC202" s="88">
        <f t="shared" si="45"/>
        <v>50581</v>
      </c>
      <c r="AD202" s="2"/>
      <c r="AE202" s="2"/>
      <c r="AF202" s="2"/>
      <c r="AG202" s="2"/>
      <c r="AH202" s="2"/>
      <c r="AI202" s="2"/>
      <c r="AJ202" s="2"/>
      <c r="AK202" s="2"/>
      <c r="AL202" s="2"/>
      <c r="AM202" s="2"/>
      <c r="AN202" s="2"/>
    </row>
    <row r="203" spans="1:40" x14ac:dyDescent="0.4">
      <c r="A203" s="20">
        <f t="shared" si="36"/>
        <v>166</v>
      </c>
      <c r="B203" s="12">
        <f t="shared" si="41"/>
        <v>50587</v>
      </c>
      <c r="C203" s="13">
        <f t="shared" si="48"/>
        <v>30</v>
      </c>
      <c r="D203" s="16">
        <f t="shared" si="37"/>
        <v>13597.222250000057</v>
      </c>
      <c r="E203" s="16">
        <f t="shared" si="42"/>
        <v>11491.666683333367</v>
      </c>
      <c r="F203" s="16">
        <f t="shared" si="46"/>
        <v>5263.8889166667232</v>
      </c>
      <c r="G203" s="16">
        <f t="shared" si="47"/>
        <v>3158.3333500000335</v>
      </c>
      <c r="H203" s="21">
        <f t="shared" si="43"/>
        <v>8333.3333333333339</v>
      </c>
      <c r="I203" s="16">
        <f t="shared" si="38"/>
        <v>616666.67000000668</v>
      </c>
      <c r="J203" s="16"/>
      <c r="K203" s="16"/>
      <c r="L203" s="16"/>
      <c r="M203" s="16"/>
      <c r="N203" s="16"/>
      <c r="O203" s="16"/>
      <c r="P203" s="18"/>
      <c r="Q203" s="16"/>
      <c r="R203" s="18">
        <f t="shared" si="35"/>
        <v>0</v>
      </c>
      <c r="S203" s="18"/>
      <c r="T203" s="18"/>
      <c r="U203" s="24"/>
      <c r="V203" s="24"/>
      <c r="W203" s="24"/>
      <c r="X203" s="24"/>
      <c r="Y203" s="37">
        <v>166</v>
      </c>
      <c r="Z203" s="47">
        <f t="shared" si="44"/>
        <v>50610</v>
      </c>
      <c r="AA203" s="79">
        <f t="shared" si="49"/>
        <v>13597.222250000057</v>
      </c>
      <c r="AB203" s="48">
        <f t="shared" si="50"/>
        <v>11491.666683333367</v>
      </c>
      <c r="AC203" s="88">
        <f t="shared" si="45"/>
        <v>50611</v>
      </c>
      <c r="AD203" s="2"/>
      <c r="AE203" s="2"/>
      <c r="AF203" s="2"/>
      <c r="AG203" s="2"/>
      <c r="AH203" s="2"/>
      <c r="AI203" s="2"/>
      <c r="AJ203" s="2"/>
      <c r="AK203" s="2"/>
      <c r="AL203" s="2"/>
      <c r="AM203" s="2"/>
      <c r="AN203" s="2"/>
    </row>
    <row r="204" spans="1:40" x14ac:dyDescent="0.4">
      <c r="A204" s="20">
        <f t="shared" si="36"/>
        <v>167</v>
      </c>
      <c r="B204" s="12">
        <f t="shared" si="41"/>
        <v>50618</v>
      </c>
      <c r="C204" s="13">
        <f t="shared" si="48"/>
        <v>31</v>
      </c>
      <c r="D204" s="16">
        <f t="shared" si="37"/>
        <v>13699.074102777837</v>
      </c>
      <c r="E204" s="16">
        <f t="shared" si="42"/>
        <v>11552.777795000035</v>
      </c>
      <c r="F204" s="16">
        <f t="shared" si="46"/>
        <v>5365.7407694445028</v>
      </c>
      <c r="G204" s="16">
        <f t="shared" si="47"/>
        <v>3219.4444616667015</v>
      </c>
      <c r="H204" s="21">
        <f t="shared" si="43"/>
        <v>8333.3333333333339</v>
      </c>
      <c r="I204" s="16">
        <f t="shared" si="38"/>
        <v>608333.33666667331</v>
      </c>
      <c r="J204" s="16"/>
      <c r="K204" s="16"/>
      <c r="L204" s="16"/>
      <c r="M204" s="16"/>
      <c r="N204" s="16"/>
      <c r="O204" s="16"/>
      <c r="P204" s="18"/>
      <c r="Q204" s="16"/>
      <c r="R204" s="18">
        <f t="shared" si="35"/>
        <v>0</v>
      </c>
      <c r="S204" s="18"/>
      <c r="T204" s="18"/>
      <c r="U204" s="24"/>
      <c r="V204" s="24"/>
      <c r="W204" s="24"/>
      <c r="X204" s="24"/>
      <c r="Y204" s="37">
        <v>167</v>
      </c>
      <c r="Z204" s="47">
        <f t="shared" si="44"/>
        <v>50641</v>
      </c>
      <c r="AA204" s="79">
        <f t="shared" si="49"/>
        <v>13699.074102777837</v>
      </c>
      <c r="AB204" s="48">
        <f t="shared" si="50"/>
        <v>11552.777795000035</v>
      </c>
      <c r="AC204" s="88">
        <f t="shared" si="45"/>
        <v>50642</v>
      </c>
      <c r="AD204" s="2"/>
      <c r="AE204" s="2"/>
      <c r="AF204" s="2"/>
      <c r="AG204" s="2"/>
      <c r="AH204" s="2"/>
      <c r="AI204" s="2"/>
      <c r="AJ204" s="2"/>
      <c r="AK204" s="2"/>
      <c r="AL204" s="2"/>
      <c r="AM204" s="2"/>
      <c r="AN204" s="2"/>
    </row>
    <row r="205" spans="1:40" x14ac:dyDescent="0.4">
      <c r="A205" s="20">
        <f t="shared" si="36"/>
        <v>168</v>
      </c>
      <c r="B205" s="12">
        <f t="shared" si="41"/>
        <v>50649</v>
      </c>
      <c r="C205" s="13">
        <f t="shared" si="48"/>
        <v>31</v>
      </c>
      <c r="D205" s="16">
        <f t="shared" si="37"/>
        <v>13627.314843518578</v>
      </c>
      <c r="E205" s="16">
        <f t="shared" si="42"/>
        <v>11509.72223944448</v>
      </c>
      <c r="F205" s="16">
        <f t="shared" si="46"/>
        <v>5293.9815101852437</v>
      </c>
      <c r="G205" s="16">
        <f t="shared" si="47"/>
        <v>3176.3889061111454</v>
      </c>
      <c r="H205" s="21">
        <f t="shared" si="43"/>
        <v>8333.3333333333339</v>
      </c>
      <c r="I205" s="16">
        <f t="shared" si="38"/>
        <v>600000.00333333993</v>
      </c>
      <c r="J205" s="16"/>
      <c r="K205" s="16"/>
      <c r="L205" s="16"/>
      <c r="M205" s="16"/>
      <c r="N205" s="16"/>
      <c r="O205" s="16"/>
      <c r="P205" s="18"/>
      <c r="Q205" s="16"/>
      <c r="R205" s="18">
        <f t="shared" si="35"/>
        <v>31250</v>
      </c>
      <c r="S205" s="18"/>
      <c r="T205" s="18"/>
      <c r="U205" s="24"/>
      <c r="V205" s="24"/>
      <c r="W205" s="24"/>
      <c r="X205" s="24"/>
      <c r="Y205" s="37">
        <v>168</v>
      </c>
      <c r="Z205" s="47">
        <f t="shared" si="44"/>
        <v>50672</v>
      </c>
      <c r="AA205" s="79">
        <f t="shared" si="49"/>
        <v>44877.314843518579</v>
      </c>
      <c r="AB205" s="48">
        <f t="shared" si="50"/>
        <v>42759.722239444483</v>
      </c>
      <c r="AC205" s="88">
        <f t="shared" si="45"/>
        <v>50673</v>
      </c>
      <c r="AD205" s="2"/>
      <c r="AE205" s="2"/>
      <c r="AF205" s="2"/>
      <c r="AG205" s="2"/>
      <c r="AH205" s="2"/>
      <c r="AI205" s="2"/>
      <c r="AJ205" s="2"/>
      <c r="AK205" s="2"/>
      <c r="AL205" s="2"/>
      <c r="AM205" s="2"/>
      <c r="AN205" s="2"/>
    </row>
    <row r="206" spans="1:40" x14ac:dyDescent="0.4">
      <c r="A206" s="20">
        <f t="shared" si="36"/>
        <v>169</v>
      </c>
      <c r="B206" s="12">
        <f t="shared" si="41"/>
        <v>50679</v>
      </c>
      <c r="C206" s="13">
        <f t="shared" si="48"/>
        <v>30</v>
      </c>
      <c r="D206" s="16">
        <f t="shared" si="37"/>
        <v>13388.888916666723</v>
      </c>
      <c r="E206" s="16">
        <f t="shared" si="42"/>
        <v>11366.666683333367</v>
      </c>
      <c r="F206" s="16">
        <f t="shared" si="46"/>
        <v>5055.5555833333892</v>
      </c>
      <c r="G206" s="16">
        <f t="shared" si="47"/>
        <v>3033.3333500000331</v>
      </c>
      <c r="H206" s="21">
        <f t="shared" si="43"/>
        <v>8333.3333333333339</v>
      </c>
      <c r="I206" s="16">
        <f t="shared" si="38"/>
        <v>591666.67000000656</v>
      </c>
      <c r="J206" s="16"/>
      <c r="K206" s="16"/>
      <c r="L206" s="16"/>
      <c r="M206" s="16"/>
      <c r="N206" s="16"/>
      <c r="O206" s="16"/>
      <c r="P206" s="18"/>
      <c r="Q206" s="16"/>
      <c r="R206" s="18">
        <f t="shared" si="35"/>
        <v>0</v>
      </c>
      <c r="S206" s="18"/>
      <c r="T206" s="18"/>
      <c r="U206" s="24"/>
      <c r="V206" s="24"/>
      <c r="W206" s="24"/>
      <c r="X206" s="24"/>
      <c r="Y206" s="37">
        <v>169</v>
      </c>
      <c r="Z206" s="47">
        <f t="shared" si="44"/>
        <v>50702</v>
      </c>
      <c r="AA206" s="79">
        <f t="shared" si="49"/>
        <v>13388.888916666723</v>
      </c>
      <c r="AB206" s="48">
        <f t="shared" si="50"/>
        <v>11366.666683333367</v>
      </c>
      <c r="AC206" s="88">
        <f t="shared" si="45"/>
        <v>50703</v>
      </c>
      <c r="AD206" s="2"/>
      <c r="AE206" s="2"/>
      <c r="AF206" s="2"/>
      <c r="AG206" s="2"/>
      <c r="AH206" s="2"/>
      <c r="AI206" s="2"/>
      <c r="AJ206" s="2"/>
      <c r="AK206" s="2"/>
      <c r="AL206" s="2"/>
      <c r="AM206" s="2"/>
      <c r="AN206" s="2"/>
    </row>
    <row r="207" spans="1:40" x14ac:dyDescent="0.4">
      <c r="A207" s="20">
        <f t="shared" si="36"/>
        <v>170</v>
      </c>
      <c r="B207" s="12">
        <f t="shared" si="41"/>
        <v>50710</v>
      </c>
      <c r="C207" s="13">
        <f t="shared" si="48"/>
        <v>31</v>
      </c>
      <c r="D207" s="16">
        <f t="shared" si="37"/>
        <v>13483.796325000058</v>
      </c>
      <c r="E207" s="16">
        <f t="shared" si="42"/>
        <v>11423.611128333368</v>
      </c>
      <c r="F207" s="16">
        <f t="shared" si="46"/>
        <v>5150.4629916667236</v>
      </c>
      <c r="G207" s="16">
        <f t="shared" si="47"/>
        <v>3090.2777950000341</v>
      </c>
      <c r="H207" s="21">
        <f t="shared" si="43"/>
        <v>8333.3333333333339</v>
      </c>
      <c r="I207" s="16">
        <f t="shared" si="38"/>
        <v>583333.33666667319</v>
      </c>
      <c r="J207" s="16"/>
      <c r="K207" s="16"/>
      <c r="L207" s="16"/>
      <c r="M207" s="16"/>
      <c r="N207" s="16"/>
      <c r="O207" s="16"/>
      <c r="P207" s="18"/>
      <c r="Q207" s="16"/>
      <c r="R207" s="18">
        <f t="shared" si="35"/>
        <v>0</v>
      </c>
      <c r="S207" s="18"/>
      <c r="T207" s="18"/>
      <c r="U207" s="24"/>
      <c r="V207" s="24"/>
      <c r="W207" s="24"/>
      <c r="X207" s="24"/>
      <c r="Y207" s="37">
        <v>170</v>
      </c>
      <c r="Z207" s="47">
        <f t="shared" si="44"/>
        <v>50733</v>
      </c>
      <c r="AA207" s="79">
        <f t="shared" si="49"/>
        <v>13483.796325000058</v>
      </c>
      <c r="AB207" s="48">
        <f t="shared" si="50"/>
        <v>11423.611128333368</v>
      </c>
      <c r="AC207" s="88">
        <f t="shared" si="45"/>
        <v>50734</v>
      </c>
      <c r="AD207" s="2"/>
      <c r="AE207" s="2"/>
      <c r="AF207" s="2"/>
      <c r="AG207" s="2"/>
      <c r="AH207" s="2"/>
      <c r="AI207" s="2"/>
      <c r="AJ207" s="2"/>
      <c r="AK207" s="2"/>
      <c r="AL207" s="2"/>
      <c r="AM207" s="2"/>
      <c r="AN207" s="2"/>
    </row>
    <row r="208" spans="1:40" x14ac:dyDescent="0.4">
      <c r="A208" s="20">
        <f t="shared" si="36"/>
        <v>171</v>
      </c>
      <c r="B208" s="12">
        <f t="shared" si="41"/>
        <v>50740</v>
      </c>
      <c r="C208" s="13">
        <f t="shared" si="48"/>
        <v>30</v>
      </c>
      <c r="D208" s="16">
        <f t="shared" si="37"/>
        <v>13250.000027777833</v>
      </c>
      <c r="E208" s="16">
        <f t="shared" si="42"/>
        <v>11283.333350000034</v>
      </c>
      <c r="F208" s="16">
        <f t="shared" si="46"/>
        <v>4916.6666944444987</v>
      </c>
      <c r="G208" s="16">
        <f t="shared" si="47"/>
        <v>2950.0000166666996</v>
      </c>
      <c r="H208" s="21">
        <f t="shared" si="43"/>
        <v>8333.3333333333339</v>
      </c>
      <c r="I208" s="16">
        <f t="shared" si="38"/>
        <v>575000.00333333982</v>
      </c>
      <c r="J208" s="16"/>
      <c r="K208" s="16"/>
      <c r="L208" s="16"/>
      <c r="M208" s="16"/>
      <c r="N208" s="16"/>
      <c r="O208" s="16"/>
      <c r="P208" s="18"/>
      <c r="Q208" s="16"/>
      <c r="R208" s="18">
        <f t="shared" si="35"/>
        <v>0</v>
      </c>
      <c r="S208" s="18"/>
      <c r="T208" s="18"/>
      <c r="U208" s="24"/>
      <c r="V208" s="24"/>
      <c r="W208" s="24"/>
      <c r="X208" s="24"/>
      <c r="Y208" s="37">
        <v>171</v>
      </c>
      <c r="Z208" s="47">
        <f t="shared" si="44"/>
        <v>50763</v>
      </c>
      <c r="AA208" s="79">
        <f t="shared" si="49"/>
        <v>13250.000027777833</v>
      </c>
      <c r="AB208" s="48">
        <f t="shared" si="50"/>
        <v>11283.333350000034</v>
      </c>
      <c r="AC208" s="88">
        <f t="shared" si="45"/>
        <v>50764</v>
      </c>
      <c r="AD208" s="2"/>
      <c r="AE208" s="2"/>
      <c r="AF208" s="2"/>
      <c r="AG208" s="2"/>
      <c r="AH208" s="2"/>
      <c r="AI208" s="2"/>
      <c r="AJ208" s="2"/>
      <c r="AK208" s="2"/>
      <c r="AL208" s="2"/>
      <c r="AM208" s="2"/>
      <c r="AN208" s="2"/>
    </row>
    <row r="209" spans="1:40" x14ac:dyDescent="0.4">
      <c r="A209" s="20">
        <f t="shared" si="36"/>
        <v>172</v>
      </c>
      <c r="B209" s="12">
        <f t="shared" si="41"/>
        <v>50771</v>
      </c>
      <c r="C209" s="13">
        <f t="shared" si="48"/>
        <v>31</v>
      </c>
      <c r="D209" s="16">
        <f t="shared" si="37"/>
        <v>13340.277806481539</v>
      </c>
      <c r="E209" s="16">
        <f t="shared" si="42"/>
        <v>11337.500017222257</v>
      </c>
      <c r="F209" s="16">
        <f t="shared" si="46"/>
        <v>5006.9444731482045</v>
      </c>
      <c r="G209" s="16">
        <f t="shared" si="47"/>
        <v>3004.1666838889223</v>
      </c>
      <c r="H209" s="21">
        <f t="shared" si="43"/>
        <v>8333.3333333333339</v>
      </c>
      <c r="I209" s="16">
        <f t="shared" si="38"/>
        <v>566666.67000000644</v>
      </c>
      <c r="J209" s="16"/>
      <c r="K209" s="16"/>
      <c r="L209" s="16"/>
      <c r="M209" s="16"/>
      <c r="N209" s="16"/>
      <c r="O209" s="16"/>
      <c r="P209" s="18"/>
      <c r="Q209" s="16"/>
      <c r="R209" s="18">
        <f t="shared" si="35"/>
        <v>0</v>
      </c>
      <c r="S209" s="18"/>
      <c r="T209" s="18"/>
      <c r="U209" s="24"/>
      <c r="V209" s="24"/>
      <c r="W209" s="24"/>
      <c r="X209" s="24"/>
      <c r="Y209" s="37">
        <v>172</v>
      </c>
      <c r="Z209" s="47">
        <f t="shared" si="44"/>
        <v>50794</v>
      </c>
      <c r="AA209" s="79">
        <f t="shared" si="49"/>
        <v>13340.277806481539</v>
      </c>
      <c r="AB209" s="48">
        <f t="shared" si="50"/>
        <v>11337.500017222257</v>
      </c>
      <c r="AC209" s="88">
        <f t="shared" si="45"/>
        <v>50795</v>
      </c>
      <c r="AD209" s="2"/>
      <c r="AE209" s="2"/>
      <c r="AF209" s="2"/>
      <c r="AG209" s="2"/>
      <c r="AH209" s="2"/>
      <c r="AI209" s="2"/>
      <c r="AJ209" s="2"/>
      <c r="AK209" s="2"/>
      <c r="AL209" s="2"/>
      <c r="AM209" s="2"/>
      <c r="AN209" s="2"/>
    </row>
    <row r="210" spans="1:40" x14ac:dyDescent="0.4">
      <c r="A210" s="20">
        <f t="shared" si="36"/>
        <v>173</v>
      </c>
      <c r="B210" s="12">
        <f t="shared" si="41"/>
        <v>50802</v>
      </c>
      <c r="C210" s="13">
        <f t="shared" si="48"/>
        <v>31</v>
      </c>
      <c r="D210" s="16">
        <f t="shared" si="37"/>
        <v>13268.51854722228</v>
      </c>
      <c r="E210" s="16">
        <f t="shared" si="42"/>
        <v>11294.444461666701</v>
      </c>
      <c r="F210" s="16">
        <f t="shared" si="46"/>
        <v>4935.1852138889453</v>
      </c>
      <c r="G210" s="16">
        <f t="shared" si="47"/>
        <v>2961.1111283333667</v>
      </c>
      <c r="H210" s="21">
        <f t="shared" si="43"/>
        <v>8333.3333333333339</v>
      </c>
      <c r="I210" s="16">
        <f t="shared" si="38"/>
        <v>558333.33666667307</v>
      </c>
      <c r="J210" s="16"/>
      <c r="K210" s="16"/>
      <c r="L210" s="16"/>
      <c r="M210" s="16"/>
      <c r="N210" s="16"/>
      <c r="O210" s="16"/>
      <c r="P210" s="18"/>
      <c r="Q210" s="16"/>
      <c r="R210" s="18">
        <f t="shared" si="35"/>
        <v>0</v>
      </c>
      <c r="S210" s="18"/>
      <c r="T210" s="18"/>
      <c r="U210" s="24"/>
      <c r="V210" s="24"/>
      <c r="W210" s="24"/>
      <c r="X210" s="24"/>
      <c r="Y210" s="37">
        <v>173</v>
      </c>
      <c r="Z210" s="47">
        <f t="shared" si="44"/>
        <v>50825</v>
      </c>
      <c r="AA210" s="79">
        <f t="shared" si="49"/>
        <v>13268.51854722228</v>
      </c>
      <c r="AB210" s="48">
        <f t="shared" si="50"/>
        <v>11294.444461666701</v>
      </c>
      <c r="AC210" s="88">
        <f t="shared" si="45"/>
        <v>50826</v>
      </c>
      <c r="AD210" s="2"/>
      <c r="AE210" s="2"/>
      <c r="AF210" s="2"/>
      <c r="AG210" s="2"/>
      <c r="AH210" s="2"/>
      <c r="AI210" s="2"/>
      <c r="AJ210" s="2"/>
      <c r="AK210" s="2"/>
      <c r="AL210" s="2"/>
      <c r="AM210" s="2"/>
      <c r="AN210" s="2"/>
    </row>
    <row r="211" spans="1:40" x14ac:dyDescent="0.4">
      <c r="A211" s="20">
        <f t="shared" si="36"/>
        <v>174</v>
      </c>
      <c r="B211" s="12">
        <f t="shared" si="41"/>
        <v>50830</v>
      </c>
      <c r="C211" s="13">
        <f t="shared" si="48"/>
        <v>28</v>
      </c>
      <c r="D211" s="16">
        <f t="shared" si="37"/>
        <v>12731.481507407458</v>
      </c>
      <c r="E211" s="16">
        <f t="shared" si="42"/>
        <v>10972.222237777809</v>
      </c>
      <c r="F211" s="16">
        <f t="shared" si="46"/>
        <v>4398.1481740741247</v>
      </c>
      <c r="G211" s="16">
        <f t="shared" si="47"/>
        <v>2638.8889044444745</v>
      </c>
      <c r="H211" s="21">
        <f t="shared" si="43"/>
        <v>8333.3333333333339</v>
      </c>
      <c r="I211" s="16">
        <f t="shared" si="38"/>
        <v>550000.0033333397</v>
      </c>
      <c r="J211" s="16"/>
      <c r="K211" s="16"/>
      <c r="L211" s="16"/>
      <c r="M211" s="16"/>
      <c r="N211" s="16"/>
      <c r="O211" s="16"/>
      <c r="P211" s="18"/>
      <c r="Q211" s="16"/>
      <c r="R211" s="18">
        <f t="shared" si="35"/>
        <v>0</v>
      </c>
      <c r="S211" s="18"/>
      <c r="T211" s="18"/>
      <c r="U211" s="24"/>
      <c r="V211" s="24"/>
      <c r="W211" s="24"/>
      <c r="X211" s="24"/>
      <c r="Y211" s="37">
        <v>174</v>
      </c>
      <c r="Z211" s="47">
        <f t="shared" si="44"/>
        <v>50853</v>
      </c>
      <c r="AA211" s="79">
        <f t="shared" si="49"/>
        <v>12731.481507407458</v>
      </c>
      <c r="AB211" s="48">
        <f t="shared" si="50"/>
        <v>10972.222237777809</v>
      </c>
      <c r="AC211" s="88">
        <f t="shared" si="45"/>
        <v>50854</v>
      </c>
      <c r="AD211" s="2"/>
      <c r="AE211" s="2"/>
      <c r="AF211" s="2"/>
      <c r="AG211" s="2"/>
      <c r="AH211" s="2"/>
      <c r="AI211" s="2"/>
      <c r="AJ211" s="2"/>
      <c r="AK211" s="2"/>
      <c r="AL211" s="2"/>
      <c r="AM211" s="2"/>
      <c r="AN211" s="2"/>
    </row>
    <row r="212" spans="1:40" x14ac:dyDescent="0.4">
      <c r="A212" s="20">
        <f t="shared" si="36"/>
        <v>175</v>
      </c>
      <c r="B212" s="12">
        <f t="shared" si="41"/>
        <v>50861</v>
      </c>
      <c r="C212" s="13">
        <f t="shared" si="48"/>
        <v>31</v>
      </c>
      <c r="D212" s="16">
        <f t="shared" si="37"/>
        <v>13125.00002870376</v>
      </c>
      <c r="E212" s="16">
        <f t="shared" si="42"/>
        <v>11208.333350555589</v>
      </c>
      <c r="F212" s="16">
        <f t="shared" si="46"/>
        <v>4791.6666953704262</v>
      </c>
      <c r="G212" s="16">
        <f t="shared" si="47"/>
        <v>2875.0000172222549</v>
      </c>
      <c r="H212" s="21">
        <f t="shared" si="43"/>
        <v>8333.3333333333339</v>
      </c>
      <c r="I212" s="16">
        <f t="shared" si="38"/>
        <v>541666.67000000633</v>
      </c>
      <c r="J212" s="16"/>
      <c r="K212" s="16"/>
      <c r="L212" s="16"/>
      <c r="M212" s="16"/>
      <c r="N212" s="16"/>
      <c r="O212" s="16"/>
      <c r="P212" s="18"/>
      <c r="Q212" s="16"/>
      <c r="R212" s="18">
        <f t="shared" si="35"/>
        <v>0</v>
      </c>
      <c r="S212" s="18"/>
      <c r="T212" s="18"/>
      <c r="U212" s="24"/>
      <c r="V212" s="24"/>
      <c r="W212" s="24"/>
      <c r="X212" s="24"/>
      <c r="Y212" s="37">
        <v>175</v>
      </c>
      <c r="Z212" s="47">
        <f t="shared" si="44"/>
        <v>50884</v>
      </c>
      <c r="AA212" s="79">
        <f t="shared" si="49"/>
        <v>13125.00002870376</v>
      </c>
      <c r="AB212" s="48">
        <f t="shared" si="50"/>
        <v>11208.333350555589</v>
      </c>
      <c r="AC212" s="88">
        <f t="shared" si="45"/>
        <v>50885</v>
      </c>
      <c r="AD212" s="2"/>
      <c r="AE212" s="2"/>
      <c r="AF212" s="2"/>
      <c r="AG212" s="2"/>
      <c r="AH212" s="2"/>
      <c r="AI212" s="2"/>
      <c r="AJ212" s="2"/>
      <c r="AK212" s="2"/>
      <c r="AL212" s="2"/>
      <c r="AM212" s="2"/>
      <c r="AN212" s="2"/>
    </row>
    <row r="213" spans="1:40" x14ac:dyDescent="0.4">
      <c r="A213" s="20">
        <f t="shared" si="36"/>
        <v>176</v>
      </c>
      <c r="B213" s="12">
        <f t="shared" si="41"/>
        <v>50891</v>
      </c>
      <c r="C213" s="13">
        <f t="shared" si="48"/>
        <v>30</v>
      </c>
      <c r="D213" s="16">
        <f t="shared" si="37"/>
        <v>12902.777805555608</v>
      </c>
      <c r="E213" s="16">
        <f t="shared" si="42"/>
        <v>11075.0000166667</v>
      </c>
      <c r="F213" s="16">
        <f t="shared" si="46"/>
        <v>4569.4444722222752</v>
      </c>
      <c r="G213" s="16">
        <f t="shared" si="47"/>
        <v>2741.6666833333652</v>
      </c>
      <c r="H213" s="21">
        <f t="shared" si="43"/>
        <v>8333.3333333333339</v>
      </c>
      <c r="I213" s="16">
        <f t="shared" si="38"/>
        <v>533333.33666667296</v>
      </c>
      <c r="J213" s="16"/>
      <c r="K213" s="16"/>
      <c r="L213" s="16"/>
      <c r="M213" s="16"/>
      <c r="N213" s="16"/>
      <c r="O213" s="16"/>
      <c r="P213" s="18"/>
      <c r="Q213" s="16"/>
      <c r="R213" s="18">
        <f t="shared" si="35"/>
        <v>0</v>
      </c>
      <c r="S213" s="18"/>
      <c r="T213" s="18"/>
      <c r="U213" s="24"/>
      <c r="V213" s="24"/>
      <c r="W213" s="24"/>
      <c r="X213" s="24"/>
      <c r="Y213" s="37">
        <v>176</v>
      </c>
      <c r="Z213" s="47">
        <f t="shared" si="44"/>
        <v>50914</v>
      </c>
      <c r="AA213" s="79">
        <f t="shared" si="49"/>
        <v>12902.777805555608</v>
      </c>
      <c r="AB213" s="48">
        <f t="shared" si="50"/>
        <v>11075.0000166667</v>
      </c>
      <c r="AC213" s="88">
        <f t="shared" si="45"/>
        <v>50915</v>
      </c>
      <c r="AD213" s="2"/>
      <c r="AE213" s="2"/>
      <c r="AF213" s="2"/>
      <c r="AG213" s="2"/>
      <c r="AH213" s="2"/>
      <c r="AI213" s="2"/>
      <c r="AJ213" s="2"/>
      <c r="AK213" s="2"/>
      <c r="AL213" s="2"/>
      <c r="AM213" s="2"/>
      <c r="AN213" s="2"/>
    </row>
    <row r="214" spans="1:40" x14ac:dyDescent="0.4">
      <c r="A214" s="20">
        <f t="shared" si="36"/>
        <v>177</v>
      </c>
      <c r="B214" s="12">
        <f t="shared" si="41"/>
        <v>50922</v>
      </c>
      <c r="C214" s="13">
        <f t="shared" si="48"/>
        <v>31</v>
      </c>
      <c r="D214" s="16">
        <f t="shared" si="37"/>
        <v>12981.48151018524</v>
      </c>
      <c r="E214" s="16">
        <f t="shared" si="42"/>
        <v>11122.222239444478</v>
      </c>
      <c r="F214" s="16">
        <f t="shared" si="46"/>
        <v>4648.1481768519061</v>
      </c>
      <c r="G214" s="16">
        <f t="shared" si="47"/>
        <v>2788.8889061111436</v>
      </c>
      <c r="H214" s="21">
        <f t="shared" si="43"/>
        <v>8333.3333333333339</v>
      </c>
      <c r="I214" s="16">
        <f t="shared" si="38"/>
        <v>525000.00333333958</v>
      </c>
      <c r="J214" s="16"/>
      <c r="K214" s="16"/>
      <c r="L214" s="16"/>
      <c r="M214" s="16"/>
      <c r="N214" s="16"/>
      <c r="O214" s="16"/>
      <c r="P214" s="18"/>
      <c r="Q214" s="16"/>
      <c r="R214" s="18">
        <f t="shared" si="35"/>
        <v>0</v>
      </c>
      <c r="S214" s="18"/>
      <c r="T214" s="18"/>
      <c r="U214" s="24"/>
      <c r="V214" s="24"/>
      <c r="W214" s="24"/>
      <c r="X214" s="24"/>
      <c r="Y214" s="37">
        <v>177</v>
      </c>
      <c r="Z214" s="47">
        <f t="shared" si="44"/>
        <v>50945</v>
      </c>
      <c r="AA214" s="79">
        <f t="shared" si="49"/>
        <v>12981.48151018524</v>
      </c>
      <c r="AB214" s="48">
        <f t="shared" si="50"/>
        <v>11122.222239444478</v>
      </c>
      <c r="AC214" s="88">
        <f t="shared" si="45"/>
        <v>50946</v>
      </c>
      <c r="AD214" s="2"/>
      <c r="AE214" s="2"/>
      <c r="AF214" s="2"/>
      <c r="AG214" s="2"/>
      <c r="AH214" s="2"/>
      <c r="AI214" s="2"/>
      <c r="AJ214" s="2"/>
      <c r="AK214" s="2"/>
      <c r="AL214" s="2"/>
      <c r="AM214" s="2"/>
      <c r="AN214" s="2"/>
    </row>
    <row r="215" spans="1:40" x14ac:dyDescent="0.4">
      <c r="A215" s="20">
        <f t="shared" si="36"/>
        <v>178</v>
      </c>
      <c r="B215" s="12">
        <f t="shared" si="41"/>
        <v>50952</v>
      </c>
      <c r="C215" s="13">
        <f t="shared" si="48"/>
        <v>30</v>
      </c>
      <c r="D215" s="16">
        <f t="shared" si="37"/>
        <v>12763.888916666721</v>
      </c>
      <c r="E215" s="16">
        <f t="shared" si="42"/>
        <v>10991.666683333366</v>
      </c>
      <c r="F215" s="16">
        <f t="shared" si="46"/>
        <v>4430.5555833333865</v>
      </c>
      <c r="G215" s="16">
        <f t="shared" si="47"/>
        <v>2658.3333500000313</v>
      </c>
      <c r="H215" s="21">
        <f t="shared" si="43"/>
        <v>8333.3333333333339</v>
      </c>
      <c r="I215" s="16">
        <f t="shared" si="38"/>
        <v>516666.67000000627</v>
      </c>
      <c r="J215" s="16"/>
      <c r="K215" s="16"/>
      <c r="L215" s="16"/>
      <c r="M215" s="16"/>
      <c r="N215" s="16"/>
      <c r="O215" s="16"/>
      <c r="P215" s="18"/>
      <c r="Q215" s="16"/>
      <c r="R215" s="18">
        <f t="shared" si="35"/>
        <v>0</v>
      </c>
      <c r="S215" s="18"/>
      <c r="T215" s="18"/>
      <c r="U215" s="24"/>
      <c r="V215" s="24"/>
      <c r="W215" s="24"/>
      <c r="X215" s="24"/>
      <c r="Y215" s="37">
        <v>178</v>
      </c>
      <c r="Z215" s="47">
        <f t="shared" si="44"/>
        <v>50975</v>
      </c>
      <c r="AA215" s="79">
        <f t="shared" si="49"/>
        <v>12763.888916666721</v>
      </c>
      <c r="AB215" s="48">
        <f t="shared" si="50"/>
        <v>10991.666683333366</v>
      </c>
      <c r="AC215" s="88">
        <f t="shared" si="45"/>
        <v>50976</v>
      </c>
      <c r="AD215" s="2"/>
      <c r="AE215" s="2"/>
      <c r="AF215" s="2"/>
      <c r="AG215" s="2"/>
      <c r="AH215" s="2"/>
      <c r="AI215" s="2"/>
      <c r="AJ215" s="2"/>
      <c r="AK215" s="2"/>
      <c r="AL215" s="2"/>
      <c r="AM215" s="2"/>
      <c r="AN215" s="2"/>
    </row>
    <row r="216" spans="1:40" x14ac:dyDescent="0.4">
      <c r="A216" s="20">
        <f t="shared" si="36"/>
        <v>179</v>
      </c>
      <c r="B216" s="12">
        <f t="shared" si="41"/>
        <v>50983</v>
      </c>
      <c r="C216" s="13">
        <f t="shared" si="48"/>
        <v>31</v>
      </c>
      <c r="D216" s="16">
        <f t="shared" si="37"/>
        <v>12837.962991666722</v>
      </c>
      <c r="E216" s="16">
        <f t="shared" si="42"/>
        <v>11036.111128333367</v>
      </c>
      <c r="F216" s="16">
        <f t="shared" si="46"/>
        <v>4504.6296583333869</v>
      </c>
      <c r="G216" s="16">
        <f t="shared" si="47"/>
        <v>2702.7777950000323</v>
      </c>
      <c r="H216" s="21">
        <f t="shared" si="43"/>
        <v>8333.3333333333339</v>
      </c>
      <c r="I216" s="16">
        <f t="shared" si="38"/>
        <v>508333.33666667296</v>
      </c>
      <c r="J216" s="16"/>
      <c r="K216" s="16"/>
      <c r="L216" s="16"/>
      <c r="M216" s="16"/>
      <c r="N216" s="16"/>
      <c r="O216" s="16"/>
      <c r="P216" s="18"/>
      <c r="Q216" s="16"/>
      <c r="R216" s="18">
        <f t="shared" si="35"/>
        <v>0</v>
      </c>
      <c r="S216" s="18"/>
      <c r="T216" s="18"/>
      <c r="U216" s="24"/>
      <c r="V216" s="24"/>
      <c r="W216" s="24"/>
      <c r="X216" s="24"/>
      <c r="Y216" s="37">
        <v>179</v>
      </c>
      <c r="Z216" s="47">
        <f t="shared" si="44"/>
        <v>51006</v>
      </c>
      <c r="AA216" s="79">
        <f t="shared" si="49"/>
        <v>12837.962991666722</v>
      </c>
      <c r="AB216" s="48">
        <f t="shared" si="50"/>
        <v>11036.111128333367</v>
      </c>
      <c r="AC216" s="88">
        <f t="shared" si="45"/>
        <v>51007</v>
      </c>
      <c r="AD216" s="2"/>
      <c r="AE216" s="2"/>
      <c r="AF216" s="2"/>
      <c r="AG216" s="2"/>
      <c r="AH216" s="2"/>
      <c r="AI216" s="2"/>
      <c r="AJ216" s="2"/>
      <c r="AK216" s="2"/>
      <c r="AL216" s="2"/>
      <c r="AM216" s="2"/>
      <c r="AN216" s="2"/>
    </row>
    <row r="217" spans="1:40" x14ac:dyDescent="0.4">
      <c r="A217" s="20">
        <f t="shared" si="36"/>
        <v>180</v>
      </c>
      <c r="B217" s="12">
        <f t="shared" si="41"/>
        <v>51014</v>
      </c>
      <c r="C217" s="13">
        <f t="shared" si="48"/>
        <v>31</v>
      </c>
      <c r="D217" s="16">
        <f t="shared" si="37"/>
        <v>12766.203732407463</v>
      </c>
      <c r="E217" s="16">
        <f t="shared" si="42"/>
        <v>10993.05557277781</v>
      </c>
      <c r="F217" s="16">
        <f t="shared" si="46"/>
        <v>4432.8703990741287</v>
      </c>
      <c r="G217" s="16">
        <f t="shared" si="47"/>
        <v>2659.7222394444766</v>
      </c>
      <c r="H217" s="21">
        <f t="shared" si="43"/>
        <v>8333.3333333333339</v>
      </c>
      <c r="I217" s="16">
        <f t="shared" si="38"/>
        <v>500000.00333333964</v>
      </c>
      <c r="J217" s="16"/>
      <c r="K217" s="16"/>
      <c r="L217" s="16"/>
      <c r="M217" s="16"/>
      <c r="N217" s="16"/>
      <c r="O217" s="16"/>
      <c r="P217" s="18"/>
      <c r="Q217" s="16"/>
      <c r="R217" s="18">
        <f t="shared" si="35"/>
        <v>31250</v>
      </c>
      <c r="S217" s="18"/>
      <c r="T217" s="18"/>
      <c r="U217" s="24"/>
      <c r="V217" s="24"/>
      <c r="W217" s="24"/>
      <c r="X217" s="24"/>
      <c r="Y217" s="37">
        <v>180</v>
      </c>
      <c r="Z217" s="47">
        <f t="shared" si="44"/>
        <v>51037</v>
      </c>
      <c r="AA217" s="79">
        <f t="shared" si="49"/>
        <v>44016.203732407463</v>
      </c>
      <c r="AB217" s="48">
        <f t="shared" si="50"/>
        <v>42243.055572777812</v>
      </c>
      <c r="AC217" s="88">
        <f t="shared" si="45"/>
        <v>51038</v>
      </c>
      <c r="AD217" s="2"/>
      <c r="AE217" s="2"/>
      <c r="AF217" s="2"/>
      <c r="AG217" s="2"/>
      <c r="AH217" s="2"/>
      <c r="AI217" s="2"/>
      <c r="AJ217" s="2"/>
      <c r="AK217" s="2"/>
      <c r="AL217" s="2"/>
      <c r="AM217" s="2"/>
      <c r="AN217" s="2"/>
    </row>
    <row r="218" spans="1:40" x14ac:dyDescent="0.4">
      <c r="A218" s="20">
        <f t="shared" si="36"/>
        <v>181</v>
      </c>
      <c r="B218" s="12">
        <f t="shared" si="41"/>
        <v>51044</v>
      </c>
      <c r="C218" s="13">
        <f t="shared" si="48"/>
        <v>30</v>
      </c>
      <c r="D218" s="16">
        <f t="shared" si="37"/>
        <v>12555.555583333386</v>
      </c>
      <c r="E218" s="16">
        <f t="shared" si="42"/>
        <v>10866.666683333366</v>
      </c>
      <c r="F218" s="16">
        <f t="shared" si="46"/>
        <v>4222.2222500000526</v>
      </c>
      <c r="G218" s="16">
        <f t="shared" si="47"/>
        <v>2533.3333500000313</v>
      </c>
      <c r="H218" s="21">
        <f t="shared" si="43"/>
        <v>8333.3333333333339</v>
      </c>
      <c r="I218" s="16">
        <f t="shared" si="38"/>
        <v>491666.67000000633</v>
      </c>
      <c r="J218" s="16"/>
      <c r="K218" s="16"/>
      <c r="L218" s="16"/>
      <c r="M218" s="16"/>
      <c r="N218" s="16"/>
      <c r="O218" s="16"/>
      <c r="P218" s="18"/>
      <c r="Q218" s="16"/>
      <c r="R218" s="18">
        <f t="shared" si="35"/>
        <v>0</v>
      </c>
      <c r="S218" s="18"/>
      <c r="T218" s="18"/>
      <c r="U218" s="24"/>
      <c r="V218" s="24"/>
      <c r="W218" s="24"/>
      <c r="X218" s="24"/>
      <c r="Y218" s="37">
        <v>181</v>
      </c>
      <c r="Z218" s="47">
        <f t="shared" si="44"/>
        <v>51067</v>
      </c>
      <c r="AA218" s="79">
        <f t="shared" si="49"/>
        <v>12555.555583333386</v>
      </c>
      <c r="AB218" s="48">
        <f t="shared" si="50"/>
        <v>10866.666683333366</v>
      </c>
      <c r="AC218" s="88">
        <f t="shared" si="45"/>
        <v>51068</v>
      </c>
      <c r="AD218" s="2"/>
      <c r="AE218" s="2"/>
      <c r="AF218" s="2"/>
      <c r="AG218" s="2"/>
      <c r="AH218" s="2"/>
      <c r="AI218" s="2"/>
      <c r="AJ218" s="2"/>
      <c r="AK218" s="2"/>
      <c r="AL218" s="2"/>
      <c r="AM218" s="2"/>
      <c r="AN218" s="2"/>
    </row>
    <row r="219" spans="1:40" x14ac:dyDescent="0.4">
      <c r="A219" s="20">
        <f t="shared" si="36"/>
        <v>182</v>
      </c>
      <c r="B219" s="12">
        <f t="shared" si="41"/>
        <v>51075</v>
      </c>
      <c r="C219" s="13">
        <f t="shared" si="48"/>
        <v>31</v>
      </c>
      <c r="D219" s="16">
        <f t="shared" si="37"/>
        <v>12622.685213888944</v>
      </c>
      <c r="E219" s="16">
        <f t="shared" si="42"/>
        <v>10906.944461666699</v>
      </c>
      <c r="F219" s="16">
        <f t="shared" si="46"/>
        <v>4289.3518805556105</v>
      </c>
      <c r="G219" s="16">
        <f t="shared" si="47"/>
        <v>2573.6111283333657</v>
      </c>
      <c r="H219" s="21">
        <f t="shared" si="43"/>
        <v>8333.3333333333339</v>
      </c>
      <c r="I219" s="16">
        <f t="shared" si="38"/>
        <v>483333.33666667301</v>
      </c>
      <c r="J219" s="16"/>
      <c r="K219" s="16"/>
      <c r="L219" s="16"/>
      <c r="M219" s="16"/>
      <c r="N219" s="16"/>
      <c r="O219" s="16"/>
      <c r="P219" s="18"/>
      <c r="Q219" s="16"/>
      <c r="R219" s="18">
        <f t="shared" si="35"/>
        <v>0</v>
      </c>
      <c r="S219" s="18"/>
      <c r="T219" s="18"/>
      <c r="U219" s="24"/>
      <c r="V219" s="24"/>
      <c r="W219" s="24"/>
      <c r="X219" s="24"/>
      <c r="Y219" s="37">
        <v>182</v>
      </c>
      <c r="Z219" s="47">
        <f t="shared" si="44"/>
        <v>51098</v>
      </c>
      <c r="AA219" s="79">
        <f t="shared" si="49"/>
        <v>12622.685213888944</v>
      </c>
      <c r="AB219" s="48">
        <f t="shared" si="50"/>
        <v>10906.944461666699</v>
      </c>
      <c r="AC219" s="88">
        <f t="shared" si="45"/>
        <v>51099</v>
      </c>
      <c r="AD219" s="2"/>
      <c r="AE219" s="2"/>
      <c r="AF219" s="2"/>
      <c r="AG219" s="2"/>
      <c r="AH219" s="2"/>
      <c r="AI219" s="2"/>
      <c r="AJ219" s="2"/>
      <c r="AK219" s="2"/>
      <c r="AL219" s="2"/>
      <c r="AM219" s="2"/>
      <c r="AN219" s="2"/>
    </row>
    <row r="220" spans="1:40" x14ac:dyDescent="0.4">
      <c r="A220" s="20">
        <f t="shared" si="36"/>
        <v>183</v>
      </c>
      <c r="B220" s="12">
        <f t="shared" si="41"/>
        <v>51105</v>
      </c>
      <c r="C220" s="13">
        <f t="shared" si="48"/>
        <v>30</v>
      </c>
      <c r="D220" s="16">
        <f t="shared" si="37"/>
        <v>12416.666694444499</v>
      </c>
      <c r="E220" s="16">
        <f t="shared" si="42"/>
        <v>10783.333350000032</v>
      </c>
      <c r="F220" s="16">
        <f t="shared" si="46"/>
        <v>4083.3333611111643</v>
      </c>
      <c r="G220" s="16">
        <f t="shared" si="47"/>
        <v>2450.0000166666982</v>
      </c>
      <c r="H220" s="21">
        <f t="shared" si="43"/>
        <v>8333.3333333333339</v>
      </c>
      <c r="I220" s="16">
        <f t="shared" si="38"/>
        <v>475000.0033333397</v>
      </c>
      <c r="J220" s="16"/>
      <c r="K220" s="16"/>
      <c r="L220" s="16"/>
      <c r="M220" s="16"/>
      <c r="N220" s="16"/>
      <c r="O220" s="16"/>
      <c r="P220" s="18"/>
      <c r="Q220" s="16"/>
      <c r="R220" s="18">
        <f t="shared" si="35"/>
        <v>0</v>
      </c>
      <c r="S220" s="18"/>
      <c r="T220" s="18"/>
      <c r="U220" s="24"/>
      <c r="V220" s="24"/>
      <c r="W220" s="24"/>
      <c r="X220" s="24"/>
      <c r="Y220" s="37">
        <v>183</v>
      </c>
      <c r="Z220" s="47">
        <f t="shared" si="44"/>
        <v>51128</v>
      </c>
      <c r="AA220" s="79">
        <f t="shared" si="49"/>
        <v>12416.666694444499</v>
      </c>
      <c r="AB220" s="48">
        <f t="shared" si="50"/>
        <v>10783.333350000032</v>
      </c>
      <c r="AC220" s="88">
        <f t="shared" si="45"/>
        <v>51129</v>
      </c>
      <c r="AD220" s="2"/>
      <c r="AE220" s="2"/>
      <c r="AF220" s="2"/>
      <c r="AG220" s="2"/>
      <c r="AH220" s="2"/>
      <c r="AI220" s="2"/>
      <c r="AJ220" s="2"/>
      <c r="AK220" s="2"/>
      <c r="AL220" s="2"/>
      <c r="AM220" s="2"/>
      <c r="AN220" s="2"/>
    </row>
    <row r="221" spans="1:40" x14ac:dyDescent="0.4">
      <c r="A221" s="20">
        <f t="shared" si="36"/>
        <v>184</v>
      </c>
      <c r="B221" s="12">
        <f t="shared" si="41"/>
        <v>51136</v>
      </c>
      <c r="C221" s="13">
        <f t="shared" si="48"/>
        <v>31</v>
      </c>
      <c r="D221" s="16">
        <f t="shared" si="37"/>
        <v>12479.166695370426</v>
      </c>
      <c r="E221" s="16">
        <f t="shared" si="42"/>
        <v>10820.833350555589</v>
      </c>
      <c r="F221" s="16">
        <f t="shared" si="46"/>
        <v>4145.8333620370922</v>
      </c>
      <c r="G221" s="16">
        <f t="shared" si="47"/>
        <v>2487.5000172222549</v>
      </c>
      <c r="H221" s="21">
        <f t="shared" si="43"/>
        <v>8333.3333333333339</v>
      </c>
      <c r="I221" s="16">
        <f t="shared" si="38"/>
        <v>466666.67000000639</v>
      </c>
      <c r="J221" s="16"/>
      <c r="K221" s="16"/>
      <c r="L221" s="16"/>
      <c r="M221" s="16"/>
      <c r="N221" s="16"/>
      <c r="O221" s="16"/>
      <c r="P221" s="18"/>
      <c r="Q221" s="16"/>
      <c r="R221" s="18">
        <f t="shared" si="35"/>
        <v>0</v>
      </c>
      <c r="S221" s="18"/>
      <c r="T221" s="18"/>
      <c r="U221" s="24"/>
      <c r="V221" s="24"/>
      <c r="W221" s="24"/>
      <c r="X221" s="24"/>
      <c r="Y221" s="37">
        <v>184</v>
      </c>
      <c r="Z221" s="47">
        <f t="shared" si="44"/>
        <v>51159</v>
      </c>
      <c r="AA221" s="79">
        <f t="shared" si="49"/>
        <v>12479.166695370426</v>
      </c>
      <c r="AB221" s="48">
        <f t="shared" si="50"/>
        <v>10820.833350555589</v>
      </c>
      <c r="AC221" s="88">
        <f t="shared" si="45"/>
        <v>51160</v>
      </c>
      <c r="AD221" s="2"/>
      <c r="AE221" s="2"/>
      <c r="AF221" s="2"/>
      <c r="AG221" s="2"/>
      <c r="AH221" s="2"/>
      <c r="AI221" s="2"/>
      <c r="AJ221" s="2"/>
      <c r="AK221" s="2"/>
      <c r="AL221" s="2"/>
      <c r="AM221" s="2"/>
      <c r="AN221" s="2"/>
    </row>
    <row r="222" spans="1:40" x14ac:dyDescent="0.4">
      <c r="A222" s="20">
        <f t="shared" si="36"/>
        <v>185</v>
      </c>
      <c r="B222" s="12">
        <f t="shared" si="41"/>
        <v>51167</v>
      </c>
      <c r="C222" s="13">
        <f t="shared" ref="C222:C231" si="51">IF(A222="","",IF(A222=$F$9,1+B222-DATE(YEAR(B221),MONTH(B221),1),B222-B221))</f>
        <v>31</v>
      </c>
      <c r="D222" s="16">
        <f t="shared" si="37"/>
        <v>12407.407436111167</v>
      </c>
      <c r="E222" s="16">
        <f t="shared" si="42"/>
        <v>10777.777795000033</v>
      </c>
      <c r="F222" s="16">
        <f t="shared" si="46"/>
        <v>4074.0741027778326</v>
      </c>
      <c r="G222" s="16">
        <f t="shared" si="47"/>
        <v>2444.4444616666992</v>
      </c>
      <c r="H222" s="21">
        <f t="shared" si="43"/>
        <v>8333.3333333333339</v>
      </c>
      <c r="I222" s="16">
        <f t="shared" si="38"/>
        <v>458333.33666667307</v>
      </c>
      <c r="J222" s="16"/>
      <c r="K222" s="16"/>
      <c r="L222" s="16"/>
      <c r="M222" s="16"/>
      <c r="N222" s="16"/>
      <c r="O222" s="16"/>
      <c r="P222" s="18"/>
      <c r="Q222" s="16"/>
      <c r="R222" s="18">
        <f t="shared" si="35"/>
        <v>0</v>
      </c>
      <c r="S222" s="18"/>
      <c r="T222" s="18"/>
      <c r="U222" s="24"/>
      <c r="V222" s="24"/>
      <c r="W222" s="24"/>
      <c r="X222" s="24"/>
      <c r="Y222" s="37">
        <v>185</v>
      </c>
      <c r="Z222" s="47">
        <f t="shared" si="44"/>
        <v>51190</v>
      </c>
      <c r="AA222" s="79">
        <f t="shared" si="49"/>
        <v>12407.407436111167</v>
      </c>
      <c r="AB222" s="48">
        <f t="shared" si="50"/>
        <v>10777.777795000033</v>
      </c>
      <c r="AC222" s="88">
        <f t="shared" si="45"/>
        <v>51191</v>
      </c>
      <c r="AD222" s="2"/>
      <c r="AE222" s="2"/>
      <c r="AF222" s="2"/>
      <c r="AG222" s="2"/>
      <c r="AH222" s="2"/>
      <c r="AI222" s="2"/>
      <c r="AJ222" s="2"/>
      <c r="AK222" s="2"/>
      <c r="AL222" s="2"/>
      <c r="AM222" s="2"/>
      <c r="AN222" s="2"/>
    </row>
    <row r="223" spans="1:40" x14ac:dyDescent="0.4">
      <c r="A223" s="20">
        <f t="shared" si="36"/>
        <v>186</v>
      </c>
      <c r="B223" s="12">
        <f t="shared" si="41"/>
        <v>51196</v>
      </c>
      <c r="C223" s="13">
        <f t="shared" si="51"/>
        <v>29</v>
      </c>
      <c r="D223" s="16">
        <f t="shared" si="37"/>
        <v>12081.018545370422</v>
      </c>
      <c r="E223" s="16">
        <f t="shared" si="42"/>
        <v>10581.944460555587</v>
      </c>
      <c r="F223" s="16">
        <f t="shared" si="46"/>
        <v>3747.6852120370881</v>
      </c>
      <c r="G223" s="16">
        <f t="shared" si="47"/>
        <v>2248.6111272222529</v>
      </c>
      <c r="H223" s="21">
        <f t="shared" si="43"/>
        <v>8333.3333333333339</v>
      </c>
      <c r="I223" s="16">
        <f t="shared" si="38"/>
        <v>450000.00333333976</v>
      </c>
      <c r="J223" s="16"/>
      <c r="K223" s="16"/>
      <c r="L223" s="16"/>
      <c r="M223" s="16"/>
      <c r="N223" s="16"/>
      <c r="O223" s="16"/>
      <c r="P223" s="18"/>
      <c r="Q223" s="16"/>
      <c r="R223" s="18">
        <f t="shared" si="35"/>
        <v>0</v>
      </c>
      <c r="S223" s="18"/>
      <c r="T223" s="18"/>
      <c r="U223" s="24"/>
      <c r="V223" s="24"/>
      <c r="W223" s="24"/>
      <c r="X223" s="24"/>
      <c r="Y223" s="37">
        <v>186</v>
      </c>
      <c r="Z223" s="47">
        <f t="shared" si="44"/>
        <v>51219</v>
      </c>
      <c r="AA223" s="79">
        <f t="shared" si="49"/>
        <v>12081.018545370422</v>
      </c>
      <c r="AB223" s="48">
        <f t="shared" si="50"/>
        <v>10581.944460555587</v>
      </c>
      <c r="AC223" s="88">
        <f t="shared" si="45"/>
        <v>51220</v>
      </c>
      <c r="AD223" s="2"/>
      <c r="AE223" s="2"/>
      <c r="AF223" s="2"/>
      <c r="AG223" s="2"/>
      <c r="AH223" s="2"/>
      <c r="AI223" s="2"/>
      <c r="AJ223" s="2"/>
      <c r="AK223" s="2"/>
      <c r="AL223" s="2"/>
      <c r="AM223" s="2"/>
      <c r="AN223" s="2"/>
    </row>
    <row r="224" spans="1:40" x14ac:dyDescent="0.4">
      <c r="A224" s="20">
        <f t="shared" si="36"/>
        <v>187</v>
      </c>
      <c r="B224" s="12">
        <f t="shared" si="41"/>
        <v>51227</v>
      </c>
      <c r="C224" s="13">
        <f t="shared" si="51"/>
        <v>31</v>
      </c>
      <c r="D224" s="16">
        <f t="shared" si="37"/>
        <v>12263.888917592649</v>
      </c>
      <c r="E224" s="16">
        <f t="shared" si="42"/>
        <v>10691.666683888921</v>
      </c>
      <c r="F224" s="16">
        <f t="shared" si="46"/>
        <v>3930.5555842593149</v>
      </c>
      <c r="G224" s="16">
        <f t="shared" si="47"/>
        <v>2358.3333505555884</v>
      </c>
      <c r="H224" s="21">
        <f t="shared" si="43"/>
        <v>8333.3333333333339</v>
      </c>
      <c r="I224" s="16">
        <f t="shared" si="38"/>
        <v>441666.67000000644</v>
      </c>
      <c r="J224" s="16"/>
      <c r="K224" s="16"/>
      <c r="L224" s="16"/>
      <c r="M224" s="16"/>
      <c r="N224" s="16"/>
      <c r="O224" s="16"/>
      <c r="P224" s="18"/>
      <c r="Q224" s="16"/>
      <c r="R224" s="18">
        <f t="shared" si="35"/>
        <v>0</v>
      </c>
      <c r="S224" s="18"/>
      <c r="T224" s="18"/>
      <c r="U224" s="24"/>
      <c r="V224" s="24"/>
      <c r="W224" s="24"/>
      <c r="X224" s="24"/>
      <c r="Y224" s="37">
        <v>187</v>
      </c>
      <c r="Z224" s="47">
        <f t="shared" si="44"/>
        <v>51250</v>
      </c>
      <c r="AA224" s="79">
        <f t="shared" si="49"/>
        <v>12263.888917592649</v>
      </c>
      <c r="AB224" s="48">
        <f t="shared" si="50"/>
        <v>10691.666683888921</v>
      </c>
      <c r="AC224" s="88">
        <f t="shared" si="45"/>
        <v>51251</v>
      </c>
      <c r="AD224" s="2"/>
      <c r="AE224" s="2"/>
      <c r="AF224" s="2"/>
      <c r="AG224" s="2"/>
      <c r="AH224" s="2"/>
      <c r="AI224" s="2"/>
      <c r="AJ224" s="2"/>
      <c r="AK224" s="2"/>
      <c r="AL224" s="2"/>
      <c r="AM224" s="2"/>
      <c r="AN224" s="2"/>
    </row>
    <row r="225" spans="1:40" x14ac:dyDescent="0.4">
      <c r="A225" s="20">
        <f t="shared" si="36"/>
        <v>188</v>
      </c>
      <c r="B225" s="12">
        <f t="shared" si="41"/>
        <v>51257</v>
      </c>
      <c r="C225" s="13">
        <f t="shared" si="51"/>
        <v>30</v>
      </c>
      <c r="D225" s="16">
        <f t="shared" si="37"/>
        <v>12069.444472222276</v>
      </c>
      <c r="E225" s="16">
        <f t="shared" si="42"/>
        <v>10575.0000166667</v>
      </c>
      <c r="F225" s="16">
        <f t="shared" si="46"/>
        <v>3736.1111388889426</v>
      </c>
      <c r="G225" s="16">
        <f t="shared" si="47"/>
        <v>2241.6666833333652</v>
      </c>
      <c r="H225" s="21">
        <f t="shared" si="43"/>
        <v>8333.3333333333339</v>
      </c>
      <c r="I225" s="16">
        <f t="shared" si="38"/>
        <v>433333.33666667313</v>
      </c>
      <c r="J225" s="16"/>
      <c r="K225" s="16"/>
      <c r="L225" s="16"/>
      <c r="M225" s="16"/>
      <c r="N225" s="16"/>
      <c r="O225" s="16"/>
      <c r="P225" s="18"/>
      <c r="Q225" s="16"/>
      <c r="R225" s="18">
        <f t="shared" si="35"/>
        <v>0</v>
      </c>
      <c r="S225" s="18"/>
      <c r="T225" s="18"/>
      <c r="U225" s="24"/>
      <c r="V225" s="24"/>
      <c r="W225" s="24"/>
      <c r="X225" s="24"/>
      <c r="Y225" s="37">
        <v>188</v>
      </c>
      <c r="Z225" s="47">
        <f t="shared" si="44"/>
        <v>51280</v>
      </c>
      <c r="AA225" s="79">
        <f t="shared" si="49"/>
        <v>12069.444472222276</v>
      </c>
      <c r="AB225" s="48">
        <f t="shared" si="50"/>
        <v>10575.0000166667</v>
      </c>
      <c r="AC225" s="88">
        <f t="shared" si="45"/>
        <v>51281</v>
      </c>
      <c r="AD225" s="2"/>
      <c r="AE225" s="2"/>
      <c r="AF225" s="2"/>
      <c r="AG225" s="2"/>
      <c r="AH225" s="2"/>
      <c r="AI225" s="2"/>
      <c r="AJ225" s="2"/>
      <c r="AK225" s="2"/>
      <c r="AL225" s="2"/>
      <c r="AM225" s="2"/>
      <c r="AN225" s="2"/>
    </row>
    <row r="226" spans="1:40" x14ac:dyDescent="0.4">
      <c r="A226" s="20">
        <f t="shared" si="36"/>
        <v>189</v>
      </c>
      <c r="B226" s="12">
        <f t="shared" si="41"/>
        <v>51288</v>
      </c>
      <c r="C226" s="13">
        <f t="shared" si="51"/>
        <v>31</v>
      </c>
      <c r="D226" s="16">
        <f t="shared" si="37"/>
        <v>12120.370399074131</v>
      </c>
      <c r="E226" s="16">
        <f t="shared" si="42"/>
        <v>10605.555572777812</v>
      </c>
      <c r="F226" s="16">
        <f t="shared" si="46"/>
        <v>3787.0370657407962</v>
      </c>
      <c r="G226" s="16">
        <f t="shared" si="47"/>
        <v>2272.2222394444775</v>
      </c>
      <c r="H226" s="21">
        <f t="shared" si="43"/>
        <v>8333.3333333333339</v>
      </c>
      <c r="I226" s="16">
        <f t="shared" si="38"/>
        <v>425000.00333333982</v>
      </c>
      <c r="J226" s="16"/>
      <c r="K226" s="16"/>
      <c r="L226" s="16"/>
      <c r="M226" s="16"/>
      <c r="N226" s="16"/>
      <c r="O226" s="16"/>
      <c r="P226" s="18"/>
      <c r="Q226" s="16"/>
      <c r="R226" s="18">
        <f t="shared" si="35"/>
        <v>0</v>
      </c>
      <c r="S226" s="18"/>
      <c r="T226" s="18"/>
      <c r="U226" s="24"/>
      <c r="V226" s="24"/>
      <c r="W226" s="24"/>
      <c r="X226" s="24"/>
      <c r="Y226" s="37">
        <v>189</v>
      </c>
      <c r="Z226" s="47">
        <f t="shared" si="44"/>
        <v>51311</v>
      </c>
      <c r="AA226" s="79">
        <f t="shared" si="49"/>
        <v>12120.370399074131</v>
      </c>
      <c r="AB226" s="48">
        <f t="shared" si="50"/>
        <v>10605.555572777812</v>
      </c>
      <c r="AC226" s="88">
        <f t="shared" si="45"/>
        <v>51312</v>
      </c>
      <c r="AD226" s="2"/>
      <c r="AE226" s="2"/>
      <c r="AF226" s="2"/>
      <c r="AG226" s="2"/>
      <c r="AH226" s="2"/>
      <c r="AI226" s="2"/>
      <c r="AJ226" s="2"/>
      <c r="AK226" s="2"/>
      <c r="AL226" s="2"/>
      <c r="AM226" s="2"/>
      <c r="AN226" s="2"/>
    </row>
    <row r="227" spans="1:40" x14ac:dyDescent="0.4">
      <c r="A227" s="20">
        <f t="shared" si="36"/>
        <v>190</v>
      </c>
      <c r="B227" s="12">
        <f t="shared" si="41"/>
        <v>51318</v>
      </c>
      <c r="C227" s="13">
        <f t="shared" si="51"/>
        <v>30</v>
      </c>
      <c r="D227" s="16">
        <f t="shared" si="37"/>
        <v>11930.555583333389</v>
      </c>
      <c r="E227" s="16">
        <f t="shared" si="42"/>
        <v>10491.666683333366</v>
      </c>
      <c r="F227" s="16">
        <f t="shared" si="46"/>
        <v>3597.2222500000544</v>
      </c>
      <c r="G227" s="16">
        <f t="shared" si="47"/>
        <v>2158.3333500000322</v>
      </c>
      <c r="H227" s="21">
        <f t="shared" si="43"/>
        <v>8333.3333333333339</v>
      </c>
      <c r="I227" s="16">
        <f t="shared" si="38"/>
        <v>416666.6700000065</v>
      </c>
      <c r="J227" s="16"/>
      <c r="K227" s="16"/>
      <c r="L227" s="16"/>
      <c r="M227" s="16"/>
      <c r="N227" s="16"/>
      <c r="O227" s="16"/>
      <c r="P227" s="18"/>
      <c r="Q227" s="16"/>
      <c r="R227" s="18">
        <f t="shared" si="35"/>
        <v>0</v>
      </c>
      <c r="S227" s="18"/>
      <c r="T227" s="18"/>
      <c r="U227" s="24"/>
      <c r="V227" s="24"/>
      <c r="W227" s="24"/>
      <c r="X227" s="24"/>
      <c r="Y227" s="37">
        <v>190</v>
      </c>
      <c r="Z227" s="47">
        <f t="shared" si="44"/>
        <v>51341</v>
      </c>
      <c r="AA227" s="79">
        <f t="shared" si="49"/>
        <v>11930.555583333389</v>
      </c>
      <c r="AB227" s="48">
        <f t="shared" si="50"/>
        <v>10491.666683333366</v>
      </c>
      <c r="AC227" s="88">
        <f t="shared" si="45"/>
        <v>51342</v>
      </c>
      <c r="AD227" s="2"/>
      <c r="AE227" s="2"/>
      <c r="AF227" s="2"/>
      <c r="AG227" s="2"/>
      <c r="AH227" s="2"/>
      <c r="AI227" s="2"/>
      <c r="AJ227" s="2"/>
      <c r="AK227" s="2"/>
      <c r="AL227" s="2"/>
      <c r="AM227" s="2"/>
      <c r="AN227" s="2"/>
    </row>
    <row r="228" spans="1:40" x14ac:dyDescent="0.4">
      <c r="A228" s="20">
        <f t="shared" si="36"/>
        <v>191</v>
      </c>
      <c r="B228" s="12">
        <f t="shared" si="41"/>
        <v>51349</v>
      </c>
      <c r="C228" s="13">
        <f t="shared" si="51"/>
        <v>31</v>
      </c>
      <c r="D228" s="16">
        <f t="shared" si="37"/>
        <v>11976.851880555612</v>
      </c>
      <c r="E228" s="16">
        <f t="shared" si="42"/>
        <v>10519.444461666701</v>
      </c>
      <c r="F228" s="16">
        <f t="shared" si="46"/>
        <v>3643.5185472222784</v>
      </c>
      <c r="G228" s="16">
        <f t="shared" si="47"/>
        <v>2186.1111283333667</v>
      </c>
      <c r="H228" s="21">
        <f t="shared" si="43"/>
        <v>8333.3333333333339</v>
      </c>
      <c r="I228" s="16">
        <f t="shared" si="38"/>
        <v>408333.33666667319</v>
      </c>
      <c r="J228" s="16"/>
      <c r="K228" s="16"/>
      <c r="L228" s="16"/>
      <c r="M228" s="16"/>
      <c r="N228" s="16"/>
      <c r="O228" s="16"/>
      <c r="P228" s="18"/>
      <c r="Q228" s="16"/>
      <c r="R228" s="18">
        <f t="shared" si="35"/>
        <v>0</v>
      </c>
      <c r="S228" s="18"/>
      <c r="T228" s="18"/>
      <c r="U228" s="24"/>
      <c r="V228" s="24"/>
      <c r="W228" s="24"/>
      <c r="X228" s="24"/>
      <c r="Y228" s="37">
        <v>191</v>
      </c>
      <c r="Z228" s="47">
        <f t="shared" si="44"/>
        <v>51372</v>
      </c>
      <c r="AA228" s="79">
        <f t="shared" si="49"/>
        <v>11976.851880555612</v>
      </c>
      <c r="AB228" s="48">
        <f t="shared" si="50"/>
        <v>10519.444461666701</v>
      </c>
      <c r="AC228" s="88">
        <f t="shared" si="45"/>
        <v>51373</v>
      </c>
      <c r="AD228" s="2"/>
      <c r="AE228" s="2"/>
      <c r="AF228" s="2"/>
      <c r="AG228" s="2"/>
      <c r="AH228" s="2"/>
      <c r="AI228" s="2"/>
      <c r="AJ228" s="2"/>
      <c r="AK228" s="2"/>
      <c r="AL228" s="2"/>
      <c r="AM228" s="2"/>
      <c r="AN228" s="2"/>
    </row>
    <row r="229" spans="1:40" x14ac:dyDescent="0.4">
      <c r="A229" s="20">
        <f t="shared" si="36"/>
        <v>192</v>
      </c>
      <c r="B229" s="12">
        <f t="shared" si="41"/>
        <v>51380</v>
      </c>
      <c r="C229" s="13">
        <f t="shared" si="51"/>
        <v>31</v>
      </c>
      <c r="D229" s="16">
        <f t="shared" si="37"/>
        <v>11905.092621296353</v>
      </c>
      <c r="E229" s="16">
        <f t="shared" si="42"/>
        <v>10476.388906111146</v>
      </c>
      <c r="F229" s="16">
        <f t="shared" si="46"/>
        <v>3571.7592879630197</v>
      </c>
      <c r="G229" s="16">
        <f t="shared" si="47"/>
        <v>2143.0555727778114</v>
      </c>
      <c r="H229" s="21">
        <f t="shared" si="43"/>
        <v>8333.3333333333339</v>
      </c>
      <c r="I229" s="16">
        <f t="shared" si="38"/>
        <v>400000.00333333988</v>
      </c>
      <c r="J229" s="16"/>
      <c r="K229" s="16"/>
      <c r="L229" s="16"/>
      <c r="M229" s="16"/>
      <c r="N229" s="16"/>
      <c r="O229" s="16"/>
      <c r="P229" s="18"/>
      <c r="Q229" s="16"/>
      <c r="R229" s="18">
        <f t="shared" ref="R229:R277" si="52">IF(A228="","",IF(A230="",0,IF(MOD(A229,12)=0,$F$6*$L$6,0)))</f>
        <v>31250</v>
      </c>
      <c r="S229" s="18"/>
      <c r="T229" s="18"/>
      <c r="U229" s="24"/>
      <c r="V229" s="24"/>
      <c r="W229" s="24"/>
      <c r="X229" s="24"/>
      <c r="Y229" s="37">
        <v>192</v>
      </c>
      <c r="Z229" s="47">
        <f t="shared" si="44"/>
        <v>51403</v>
      </c>
      <c r="AA229" s="79">
        <f t="shared" si="49"/>
        <v>43155.092621296353</v>
      </c>
      <c r="AB229" s="48">
        <f t="shared" si="50"/>
        <v>41726.388906111148</v>
      </c>
      <c r="AC229" s="88">
        <f t="shared" si="45"/>
        <v>51404</v>
      </c>
      <c r="AD229" s="2"/>
      <c r="AE229" s="2"/>
      <c r="AF229" s="2"/>
      <c r="AG229" s="2"/>
      <c r="AH229" s="2"/>
      <c r="AI229" s="2"/>
      <c r="AJ229" s="2"/>
      <c r="AK229" s="2"/>
      <c r="AL229" s="2"/>
      <c r="AM229" s="2"/>
      <c r="AN229" s="2"/>
    </row>
    <row r="230" spans="1:40" x14ac:dyDescent="0.4">
      <c r="A230" s="20">
        <f t="shared" ref="A230:A277" si="53">IF(A229&gt;=$F$9,"",A229+1)</f>
        <v>193</v>
      </c>
      <c r="B230" s="12">
        <f t="shared" si="41"/>
        <v>51410</v>
      </c>
      <c r="C230" s="13">
        <f t="shared" si="51"/>
        <v>30</v>
      </c>
      <c r="D230" s="16">
        <f t="shared" ref="D230:D277" si="54">IFERROR(H230+F230,"")</f>
        <v>11722.222250000055</v>
      </c>
      <c r="E230" s="16">
        <f t="shared" si="42"/>
        <v>10366.666683333367</v>
      </c>
      <c r="F230" s="16">
        <f t="shared" si="46"/>
        <v>3388.8889166667213</v>
      </c>
      <c r="G230" s="16">
        <f t="shared" si="47"/>
        <v>2033.3333500000329</v>
      </c>
      <c r="H230" s="21">
        <f t="shared" si="43"/>
        <v>8333.3333333333339</v>
      </c>
      <c r="I230" s="16">
        <f t="shared" ref="I230:I277" si="55">IF(B230="","",I229-H230)</f>
        <v>391666.67000000656</v>
      </c>
      <c r="J230" s="16"/>
      <c r="K230" s="16"/>
      <c r="L230" s="16"/>
      <c r="M230" s="16"/>
      <c r="N230" s="16"/>
      <c r="O230" s="16"/>
      <c r="P230" s="18"/>
      <c r="Q230" s="16"/>
      <c r="R230" s="18">
        <f t="shared" si="52"/>
        <v>0</v>
      </c>
      <c r="S230" s="18"/>
      <c r="T230" s="18"/>
      <c r="U230" s="24"/>
      <c r="V230" s="24"/>
      <c r="W230" s="24"/>
      <c r="X230" s="24"/>
      <c r="Y230" s="37">
        <v>193</v>
      </c>
      <c r="Z230" s="47">
        <f t="shared" si="44"/>
        <v>51433</v>
      </c>
      <c r="AA230" s="79">
        <f t="shared" si="49"/>
        <v>11722.222250000055</v>
      </c>
      <c r="AB230" s="48">
        <f t="shared" si="50"/>
        <v>10366.666683333367</v>
      </c>
      <c r="AC230" s="88">
        <f t="shared" si="45"/>
        <v>51434</v>
      </c>
      <c r="AD230" s="2"/>
      <c r="AE230" s="2"/>
      <c r="AF230" s="2"/>
      <c r="AG230" s="2"/>
      <c r="AH230" s="2"/>
      <c r="AI230" s="2"/>
      <c r="AJ230" s="2"/>
      <c r="AK230" s="2"/>
      <c r="AL230" s="2"/>
      <c r="AM230" s="2"/>
      <c r="AN230" s="2"/>
    </row>
    <row r="231" spans="1:40" x14ac:dyDescent="0.4">
      <c r="A231" s="20">
        <f t="shared" si="53"/>
        <v>194</v>
      </c>
      <c r="B231" s="12">
        <f t="shared" ref="B231:B253" si="56">IF(A231="","",IF(A231=$F$9,IF(WEEKDAY(EDATE($F$4,$F$9)-1,2)=7,EDATE($F$4,$F$9),IF(WEEKDAY(EDATE($F$4,$F$9)-1,2)=6,EDATE($F$4,$F$9)+1,EDATE($F$4,$F$9)-1)),EDATE(B230,1)))</f>
        <v>51441</v>
      </c>
      <c r="C231" s="13">
        <f t="shared" si="51"/>
        <v>31</v>
      </c>
      <c r="D231" s="16">
        <f t="shared" si="54"/>
        <v>11761.574102777835</v>
      </c>
      <c r="E231" s="16">
        <f t="shared" ref="E231:E277" si="57">IFERROR(H231+G231,"")</f>
        <v>10390.277795000035</v>
      </c>
      <c r="F231" s="16">
        <f t="shared" si="46"/>
        <v>3428.240769444501</v>
      </c>
      <c r="G231" s="16">
        <f t="shared" si="47"/>
        <v>2056.9444616667006</v>
      </c>
      <c r="H231" s="21">
        <f t="shared" ref="H231:H277" si="58">IF(A231="","",$F$10/$F$9)</f>
        <v>8333.3333333333339</v>
      </c>
      <c r="I231" s="16">
        <f t="shared" si="55"/>
        <v>383333.33666667325</v>
      </c>
      <c r="J231" s="16"/>
      <c r="K231" s="16"/>
      <c r="L231" s="16"/>
      <c r="M231" s="16"/>
      <c r="N231" s="16"/>
      <c r="O231" s="16"/>
      <c r="P231" s="18"/>
      <c r="Q231" s="16"/>
      <c r="R231" s="18">
        <f t="shared" si="52"/>
        <v>0</v>
      </c>
      <c r="S231" s="18"/>
      <c r="T231" s="18"/>
      <c r="U231" s="24"/>
      <c r="V231" s="24"/>
      <c r="W231" s="24"/>
      <c r="X231" s="24"/>
      <c r="Y231" s="37">
        <v>194</v>
      </c>
      <c r="Z231" s="47">
        <f t="shared" ref="Z231:Z277" si="59">IF(A231="","",IF(A231=$F$9,EDATE($F$4,$F$9)-1,EDATE(Z230,1)))</f>
        <v>51464</v>
      </c>
      <c r="AA231" s="79">
        <f t="shared" ref="AA231:AA277" si="60">D231+R231</f>
        <v>11761.574102777835</v>
      </c>
      <c r="AB231" s="48">
        <f t="shared" ref="AB231:AB277" si="61">E231+R231</f>
        <v>10390.277795000035</v>
      </c>
      <c r="AC231" s="88">
        <f t="shared" ref="AC231:AC277" si="62">Z231+1</f>
        <v>51465</v>
      </c>
      <c r="AD231" s="2"/>
      <c r="AE231" s="2"/>
      <c r="AF231" s="2"/>
      <c r="AG231" s="2"/>
      <c r="AH231" s="2"/>
      <c r="AI231" s="2"/>
      <c r="AJ231" s="2"/>
      <c r="AK231" s="2"/>
      <c r="AL231" s="2"/>
      <c r="AM231" s="2"/>
      <c r="AN231" s="2"/>
    </row>
    <row r="232" spans="1:40" x14ac:dyDescent="0.4">
      <c r="A232" s="20">
        <f t="shared" si="53"/>
        <v>195</v>
      </c>
      <c r="B232" s="12">
        <f t="shared" si="56"/>
        <v>51471</v>
      </c>
      <c r="C232" s="13">
        <f t="shared" ref="C232:C276" si="63">IF(A232="","",IF(A232=$F$9,1+B232-DATE(YEAR(B231),MONTH(B231),1),B232-B231))</f>
        <v>30</v>
      </c>
      <c r="D232" s="16">
        <f t="shared" si="54"/>
        <v>11583.333361111167</v>
      </c>
      <c r="E232" s="16">
        <f t="shared" si="57"/>
        <v>10283.333350000034</v>
      </c>
      <c r="F232" s="16">
        <f t="shared" ref="F232:F277" si="64">IF(A232&gt;$F$9+1,"",IF(A232=$F$9,I230*IF(A231&lt;=120,7%,10%)*(Z231-EOMONTH(Z230,0))/360+I231*IF(A231&lt;=120,7%,10%)*(C232-(Z231-EOMONTH(Z230,0))-1)/360,I230*IF(A231&lt;=120,7%,10%)*(Z231-EOMONTH(Z230,0))/360+I231*IF(A231&lt;=120,7%,10%)*(EOMONTH(Z231,0)-Z231)/360))</f>
        <v>3250.0000277778327</v>
      </c>
      <c r="G232" s="16">
        <f t="shared" ref="G232:G277" si="65">IF(A232&gt;$F$9+1,"",IF(A232=$F$9,I230*IF(A231&lt;=120,3%,6%)*(Z231-EOMONTH(Z230,0))/360+I231*IF(A231&lt;=120,3%,6%)*(C232-(Z231-EOMONTH(Z230,0))-1)/360,I230*IF(A231&lt;=120,3%,6%)*(Z231-EOMONTH(Z230,0))/360+I231*IF(A231&lt;=120,3%,6%)*(EOMONTH(Z231,0)-Z231)/360))</f>
        <v>1950.0000166666996</v>
      </c>
      <c r="H232" s="21">
        <f t="shared" si="58"/>
        <v>8333.3333333333339</v>
      </c>
      <c r="I232" s="16">
        <f t="shared" si="55"/>
        <v>375000.00333333993</v>
      </c>
      <c r="J232" s="16"/>
      <c r="K232" s="16"/>
      <c r="L232" s="16"/>
      <c r="M232" s="16"/>
      <c r="N232" s="16"/>
      <c r="O232" s="16"/>
      <c r="P232" s="18"/>
      <c r="Q232" s="16"/>
      <c r="R232" s="18">
        <f t="shared" si="52"/>
        <v>0</v>
      </c>
      <c r="S232" s="18"/>
      <c r="T232" s="18"/>
      <c r="U232" s="24"/>
      <c r="V232" s="24"/>
      <c r="W232" s="24"/>
      <c r="X232" s="24"/>
      <c r="Y232" s="37">
        <v>195</v>
      </c>
      <c r="Z232" s="47">
        <f t="shared" si="59"/>
        <v>51494</v>
      </c>
      <c r="AA232" s="79">
        <f t="shared" si="60"/>
        <v>11583.333361111167</v>
      </c>
      <c r="AB232" s="48">
        <f t="shared" si="61"/>
        <v>10283.333350000034</v>
      </c>
      <c r="AC232" s="88">
        <f t="shared" si="62"/>
        <v>51495</v>
      </c>
      <c r="AD232" s="2"/>
      <c r="AE232" s="2"/>
      <c r="AF232" s="2"/>
      <c r="AG232" s="2"/>
      <c r="AH232" s="2"/>
      <c r="AI232" s="2"/>
      <c r="AJ232" s="2"/>
      <c r="AK232" s="2"/>
      <c r="AL232" s="2"/>
      <c r="AM232" s="2"/>
      <c r="AN232" s="2"/>
    </row>
    <row r="233" spans="1:40" x14ac:dyDescent="0.4">
      <c r="A233" s="20">
        <f t="shared" si="53"/>
        <v>196</v>
      </c>
      <c r="B233" s="12">
        <f t="shared" si="56"/>
        <v>51502</v>
      </c>
      <c r="C233" s="13">
        <f t="shared" si="63"/>
        <v>31</v>
      </c>
      <c r="D233" s="16">
        <f t="shared" si="54"/>
        <v>11618.055584259317</v>
      </c>
      <c r="E233" s="16">
        <f t="shared" si="57"/>
        <v>10304.166683888923</v>
      </c>
      <c r="F233" s="16">
        <f t="shared" si="64"/>
        <v>3284.7222509259827</v>
      </c>
      <c r="G233" s="16">
        <f t="shared" si="65"/>
        <v>1970.8333505555897</v>
      </c>
      <c r="H233" s="21">
        <f t="shared" si="58"/>
        <v>8333.3333333333339</v>
      </c>
      <c r="I233" s="16">
        <f t="shared" si="55"/>
        <v>366666.67000000662</v>
      </c>
      <c r="J233" s="16"/>
      <c r="K233" s="16"/>
      <c r="L233" s="16"/>
      <c r="M233" s="16"/>
      <c r="N233" s="16"/>
      <c r="O233" s="16"/>
      <c r="P233" s="18"/>
      <c r="Q233" s="16"/>
      <c r="R233" s="18">
        <f t="shared" si="52"/>
        <v>0</v>
      </c>
      <c r="S233" s="18"/>
      <c r="T233" s="18"/>
      <c r="U233" s="24"/>
      <c r="V233" s="24"/>
      <c r="W233" s="24"/>
      <c r="X233" s="24"/>
      <c r="Y233" s="37">
        <v>196</v>
      </c>
      <c r="Z233" s="47">
        <f t="shared" si="59"/>
        <v>51525</v>
      </c>
      <c r="AA233" s="79">
        <f t="shared" si="60"/>
        <v>11618.055584259317</v>
      </c>
      <c r="AB233" s="48">
        <f t="shared" si="61"/>
        <v>10304.166683888923</v>
      </c>
      <c r="AC233" s="88">
        <f t="shared" si="62"/>
        <v>51526</v>
      </c>
      <c r="AD233" s="2"/>
      <c r="AE233" s="2"/>
      <c r="AF233" s="2"/>
      <c r="AG233" s="2"/>
      <c r="AH233" s="2"/>
      <c r="AI233" s="2"/>
      <c r="AJ233" s="2"/>
      <c r="AK233" s="2"/>
      <c r="AL233" s="2"/>
      <c r="AM233" s="2"/>
      <c r="AN233" s="2"/>
    </row>
    <row r="234" spans="1:40" x14ac:dyDescent="0.4">
      <c r="A234" s="20">
        <f t="shared" si="53"/>
        <v>197</v>
      </c>
      <c r="B234" s="12">
        <f t="shared" si="56"/>
        <v>51533</v>
      </c>
      <c r="C234" s="13">
        <f t="shared" si="63"/>
        <v>31</v>
      </c>
      <c r="D234" s="16">
        <f t="shared" si="54"/>
        <v>11546.296325000058</v>
      </c>
      <c r="E234" s="16">
        <f t="shared" si="57"/>
        <v>10261.111128333368</v>
      </c>
      <c r="F234" s="16">
        <f t="shared" si="64"/>
        <v>3212.9629916667236</v>
      </c>
      <c r="G234" s="16">
        <f t="shared" si="65"/>
        <v>1927.7777950000343</v>
      </c>
      <c r="H234" s="21">
        <f t="shared" si="58"/>
        <v>8333.3333333333339</v>
      </c>
      <c r="I234" s="16">
        <f t="shared" si="55"/>
        <v>358333.33666667331</v>
      </c>
      <c r="J234" s="16"/>
      <c r="K234" s="16"/>
      <c r="L234" s="16"/>
      <c r="M234" s="16"/>
      <c r="N234" s="16"/>
      <c r="O234" s="16"/>
      <c r="P234" s="18"/>
      <c r="Q234" s="16"/>
      <c r="R234" s="18">
        <f t="shared" si="52"/>
        <v>0</v>
      </c>
      <c r="S234" s="18"/>
      <c r="T234" s="18"/>
      <c r="U234" s="24"/>
      <c r="V234" s="24"/>
      <c r="W234" s="24"/>
      <c r="X234" s="24"/>
      <c r="Y234" s="37">
        <v>197</v>
      </c>
      <c r="Z234" s="47">
        <f t="shared" si="59"/>
        <v>51556</v>
      </c>
      <c r="AA234" s="79">
        <f t="shared" si="60"/>
        <v>11546.296325000058</v>
      </c>
      <c r="AB234" s="48">
        <f t="shared" si="61"/>
        <v>10261.111128333368</v>
      </c>
      <c r="AC234" s="88">
        <f t="shared" si="62"/>
        <v>51557</v>
      </c>
      <c r="AD234" s="2"/>
      <c r="AE234" s="2"/>
      <c r="AF234" s="2"/>
      <c r="AG234" s="2"/>
      <c r="AH234" s="2"/>
      <c r="AI234" s="2"/>
      <c r="AJ234" s="2"/>
      <c r="AK234" s="2"/>
      <c r="AL234" s="2"/>
      <c r="AM234" s="2"/>
      <c r="AN234" s="2"/>
    </row>
    <row r="235" spans="1:40" x14ac:dyDescent="0.4">
      <c r="A235" s="20">
        <f t="shared" si="53"/>
        <v>198</v>
      </c>
      <c r="B235" s="12">
        <f t="shared" si="56"/>
        <v>51561</v>
      </c>
      <c r="C235" s="13">
        <f t="shared" si="63"/>
        <v>28</v>
      </c>
      <c r="D235" s="16">
        <f t="shared" si="54"/>
        <v>11175.925951851905</v>
      </c>
      <c r="E235" s="16">
        <f t="shared" si="57"/>
        <v>10038.888904444477</v>
      </c>
      <c r="F235" s="16">
        <f t="shared" si="64"/>
        <v>2842.5926185185704</v>
      </c>
      <c r="G235" s="16">
        <f t="shared" si="65"/>
        <v>1705.5555711111419</v>
      </c>
      <c r="H235" s="21">
        <f t="shared" si="58"/>
        <v>8333.3333333333339</v>
      </c>
      <c r="I235" s="16">
        <f t="shared" si="55"/>
        <v>350000.00333333999</v>
      </c>
      <c r="J235" s="16"/>
      <c r="K235" s="16"/>
      <c r="L235" s="16"/>
      <c r="M235" s="16"/>
      <c r="N235" s="16"/>
      <c r="O235" s="16"/>
      <c r="P235" s="18"/>
      <c r="Q235" s="16"/>
      <c r="R235" s="18">
        <f t="shared" si="52"/>
        <v>0</v>
      </c>
      <c r="S235" s="18"/>
      <c r="T235" s="18"/>
      <c r="U235" s="24"/>
      <c r="V235" s="24"/>
      <c r="W235" s="24"/>
      <c r="X235" s="24"/>
      <c r="Y235" s="37">
        <v>198</v>
      </c>
      <c r="Z235" s="47">
        <f t="shared" si="59"/>
        <v>51584</v>
      </c>
      <c r="AA235" s="79">
        <f t="shared" si="60"/>
        <v>11175.925951851905</v>
      </c>
      <c r="AB235" s="48">
        <f t="shared" si="61"/>
        <v>10038.888904444477</v>
      </c>
      <c r="AC235" s="88">
        <f t="shared" si="62"/>
        <v>51585</v>
      </c>
      <c r="AD235" s="2"/>
      <c r="AE235" s="2"/>
      <c r="AF235" s="2"/>
      <c r="AG235" s="2"/>
      <c r="AH235" s="2"/>
      <c r="AI235" s="2"/>
      <c r="AJ235" s="2"/>
      <c r="AK235" s="2"/>
      <c r="AL235" s="2"/>
      <c r="AM235" s="2"/>
      <c r="AN235" s="2"/>
    </row>
    <row r="236" spans="1:40" x14ac:dyDescent="0.4">
      <c r="A236" s="20">
        <f t="shared" si="53"/>
        <v>199</v>
      </c>
      <c r="B236" s="12">
        <f t="shared" si="56"/>
        <v>51592</v>
      </c>
      <c r="C236" s="13">
        <f t="shared" si="63"/>
        <v>31</v>
      </c>
      <c r="D236" s="16">
        <f t="shared" si="54"/>
        <v>11402.777806481539</v>
      </c>
      <c r="E236" s="16">
        <f t="shared" si="57"/>
        <v>10175.000017222257</v>
      </c>
      <c r="F236" s="16">
        <f t="shared" si="64"/>
        <v>3069.4444731482058</v>
      </c>
      <c r="G236" s="16">
        <f t="shared" si="65"/>
        <v>1841.6666838889232</v>
      </c>
      <c r="H236" s="21">
        <f t="shared" si="58"/>
        <v>8333.3333333333339</v>
      </c>
      <c r="I236" s="16">
        <f t="shared" si="55"/>
        <v>341666.67000000668</v>
      </c>
      <c r="J236" s="16"/>
      <c r="K236" s="16"/>
      <c r="L236" s="16"/>
      <c r="M236" s="16"/>
      <c r="N236" s="16"/>
      <c r="O236" s="16"/>
      <c r="P236" s="18"/>
      <c r="Q236" s="16"/>
      <c r="R236" s="18">
        <f t="shared" si="52"/>
        <v>0</v>
      </c>
      <c r="S236" s="18"/>
      <c r="T236" s="18"/>
      <c r="U236" s="24"/>
      <c r="V236" s="24"/>
      <c r="W236" s="24"/>
      <c r="X236" s="24"/>
      <c r="Y236" s="37">
        <v>199</v>
      </c>
      <c r="Z236" s="47">
        <f t="shared" si="59"/>
        <v>51615</v>
      </c>
      <c r="AA236" s="79">
        <f t="shared" si="60"/>
        <v>11402.777806481539</v>
      </c>
      <c r="AB236" s="48">
        <f t="shared" si="61"/>
        <v>10175.000017222257</v>
      </c>
      <c r="AC236" s="88">
        <f t="shared" si="62"/>
        <v>51616</v>
      </c>
      <c r="AD236" s="2"/>
      <c r="AE236" s="2"/>
      <c r="AF236" s="2"/>
      <c r="AG236" s="2"/>
      <c r="AH236" s="2"/>
      <c r="AI236" s="2"/>
      <c r="AJ236" s="2"/>
      <c r="AK236" s="2"/>
      <c r="AL236" s="2"/>
      <c r="AM236" s="2"/>
      <c r="AN236" s="2"/>
    </row>
    <row r="237" spans="1:40" x14ac:dyDescent="0.4">
      <c r="A237" s="20">
        <f t="shared" si="53"/>
        <v>200</v>
      </c>
      <c r="B237" s="12">
        <f t="shared" si="56"/>
        <v>51622</v>
      </c>
      <c r="C237" s="13">
        <f t="shared" si="63"/>
        <v>30</v>
      </c>
      <c r="D237" s="16">
        <f t="shared" si="54"/>
        <v>11236.111138888946</v>
      </c>
      <c r="E237" s="16">
        <f t="shared" si="57"/>
        <v>10075.000016666701</v>
      </c>
      <c r="F237" s="16">
        <f t="shared" si="64"/>
        <v>2902.7778055556114</v>
      </c>
      <c r="G237" s="16">
        <f t="shared" si="65"/>
        <v>1741.6666833333666</v>
      </c>
      <c r="H237" s="21">
        <f t="shared" si="58"/>
        <v>8333.3333333333339</v>
      </c>
      <c r="I237" s="16">
        <f t="shared" si="55"/>
        <v>333333.33666667336</v>
      </c>
      <c r="J237" s="16"/>
      <c r="K237" s="16"/>
      <c r="L237" s="16"/>
      <c r="M237" s="16"/>
      <c r="N237" s="16"/>
      <c r="O237" s="16"/>
      <c r="P237" s="18"/>
      <c r="Q237" s="16"/>
      <c r="R237" s="18">
        <f t="shared" si="52"/>
        <v>0</v>
      </c>
      <c r="S237" s="18"/>
      <c r="T237" s="18"/>
      <c r="U237" s="24"/>
      <c r="V237" s="24"/>
      <c r="W237" s="24"/>
      <c r="X237" s="24"/>
      <c r="Y237" s="37">
        <v>200</v>
      </c>
      <c r="Z237" s="47">
        <f t="shared" si="59"/>
        <v>51645</v>
      </c>
      <c r="AA237" s="79">
        <f t="shared" si="60"/>
        <v>11236.111138888946</v>
      </c>
      <c r="AB237" s="48">
        <f t="shared" si="61"/>
        <v>10075.000016666701</v>
      </c>
      <c r="AC237" s="88">
        <f t="shared" si="62"/>
        <v>51646</v>
      </c>
      <c r="AD237" s="2"/>
      <c r="AE237" s="2"/>
      <c r="AF237" s="2"/>
      <c r="AG237" s="2"/>
      <c r="AH237" s="2"/>
      <c r="AI237" s="2"/>
      <c r="AJ237" s="2"/>
      <c r="AK237" s="2"/>
      <c r="AL237" s="2"/>
      <c r="AM237" s="2"/>
      <c r="AN237" s="2"/>
    </row>
    <row r="238" spans="1:40" x14ac:dyDescent="0.4">
      <c r="A238" s="20">
        <f t="shared" si="53"/>
        <v>201</v>
      </c>
      <c r="B238" s="12">
        <f t="shared" si="56"/>
        <v>51653</v>
      </c>
      <c r="C238" s="13">
        <f t="shared" si="63"/>
        <v>31</v>
      </c>
      <c r="D238" s="16">
        <f t="shared" si="54"/>
        <v>11259.259287963021</v>
      </c>
      <c r="E238" s="16">
        <f t="shared" si="57"/>
        <v>10088.888906111146</v>
      </c>
      <c r="F238" s="16">
        <f t="shared" si="64"/>
        <v>2925.9259546296876</v>
      </c>
      <c r="G238" s="16">
        <f t="shared" si="65"/>
        <v>1755.5555727778119</v>
      </c>
      <c r="H238" s="21">
        <f t="shared" si="58"/>
        <v>8333.3333333333339</v>
      </c>
      <c r="I238" s="16">
        <f t="shared" si="55"/>
        <v>325000.00333334005</v>
      </c>
      <c r="J238" s="16"/>
      <c r="K238" s="16"/>
      <c r="L238" s="16"/>
      <c r="M238" s="16"/>
      <c r="N238" s="16"/>
      <c r="O238" s="16"/>
      <c r="P238" s="18"/>
      <c r="Q238" s="16"/>
      <c r="R238" s="18">
        <f t="shared" si="52"/>
        <v>0</v>
      </c>
      <c r="S238" s="18"/>
      <c r="T238" s="18"/>
      <c r="U238" s="24"/>
      <c r="V238" s="24"/>
      <c r="W238" s="24"/>
      <c r="X238" s="24"/>
      <c r="Y238" s="37">
        <v>201</v>
      </c>
      <c r="Z238" s="47">
        <f t="shared" si="59"/>
        <v>51676</v>
      </c>
      <c r="AA238" s="79">
        <f t="shared" si="60"/>
        <v>11259.259287963021</v>
      </c>
      <c r="AB238" s="48">
        <f t="shared" si="61"/>
        <v>10088.888906111146</v>
      </c>
      <c r="AC238" s="88">
        <f t="shared" si="62"/>
        <v>51677</v>
      </c>
      <c r="AD238" s="2"/>
      <c r="AE238" s="2"/>
      <c r="AF238" s="2"/>
      <c r="AG238" s="2"/>
      <c r="AH238" s="2"/>
      <c r="AI238" s="2"/>
      <c r="AJ238" s="2"/>
      <c r="AK238" s="2"/>
      <c r="AL238" s="2"/>
      <c r="AM238" s="2"/>
      <c r="AN238" s="2"/>
    </row>
    <row r="239" spans="1:40" x14ac:dyDescent="0.4">
      <c r="A239" s="20">
        <f t="shared" si="53"/>
        <v>202</v>
      </c>
      <c r="B239" s="12">
        <f t="shared" si="56"/>
        <v>51683</v>
      </c>
      <c r="C239" s="13">
        <f t="shared" si="63"/>
        <v>30</v>
      </c>
      <c r="D239" s="16">
        <f t="shared" si="54"/>
        <v>11097.222250000057</v>
      </c>
      <c r="E239" s="16">
        <f t="shared" si="57"/>
        <v>9991.6666833333675</v>
      </c>
      <c r="F239" s="16">
        <f t="shared" si="64"/>
        <v>2763.8889166667223</v>
      </c>
      <c r="G239" s="16">
        <f t="shared" si="65"/>
        <v>1658.3333500000335</v>
      </c>
      <c r="H239" s="21">
        <f t="shared" si="58"/>
        <v>8333.3333333333339</v>
      </c>
      <c r="I239" s="16">
        <f t="shared" si="55"/>
        <v>316666.67000000674</v>
      </c>
      <c r="J239" s="16"/>
      <c r="K239" s="16"/>
      <c r="L239" s="16"/>
      <c r="M239" s="16"/>
      <c r="N239" s="16"/>
      <c r="O239" s="16"/>
      <c r="P239" s="18"/>
      <c r="Q239" s="16"/>
      <c r="R239" s="18">
        <f t="shared" si="52"/>
        <v>0</v>
      </c>
      <c r="S239" s="18"/>
      <c r="T239" s="18"/>
      <c r="U239" s="24"/>
      <c r="V239" s="24"/>
      <c r="W239" s="24"/>
      <c r="X239" s="24"/>
      <c r="Y239" s="37">
        <v>202</v>
      </c>
      <c r="Z239" s="47">
        <f t="shared" si="59"/>
        <v>51706</v>
      </c>
      <c r="AA239" s="79">
        <f t="shared" si="60"/>
        <v>11097.222250000057</v>
      </c>
      <c r="AB239" s="48">
        <f t="shared" si="61"/>
        <v>9991.6666833333675</v>
      </c>
      <c r="AC239" s="88">
        <f t="shared" si="62"/>
        <v>51707</v>
      </c>
      <c r="AD239" s="2"/>
      <c r="AE239" s="2"/>
      <c r="AF239" s="2"/>
      <c r="AG239" s="2"/>
      <c r="AH239" s="2"/>
      <c r="AI239" s="2"/>
      <c r="AJ239" s="2"/>
      <c r="AK239" s="2"/>
      <c r="AL239" s="2"/>
      <c r="AM239" s="2"/>
      <c r="AN239" s="2"/>
    </row>
    <row r="240" spans="1:40" x14ac:dyDescent="0.4">
      <c r="A240" s="20">
        <f t="shared" si="53"/>
        <v>203</v>
      </c>
      <c r="B240" s="12">
        <f t="shared" si="56"/>
        <v>51714</v>
      </c>
      <c r="C240" s="13">
        <f t="shared" si="63"/>
        <v>31</v>
      </c>
      <c r="D240" s="16">
        <f t="shared" si="54"/>
        <v>11115.740769444503</v>
      </c>
      <c r="E240" s="16">
        <f t="shared" si="57"/>
        <v>10002.777795000035</v>
      </c>
      <c r="F240" s="16">
        <f t="shared" si="64"/>
        <v>2782.4074361111693</v>
      </c>
      <c r="G240" s="16">
        <f t="shared" si="65"/>
        <v>1669.4444616667013</v>
      </c>
      <c r="H240" s="21">
        <f t="shared" si="58"/>
        <v>8333.3333333333339</v>
      </c>
      <c r="I240" s="16">
        <f t="shared" si="55"/>
        <v>308333.33666667342</v>
      </c>
      <c r="J240" s="16"/>
      <c r="K240" s="16"/>
      <c r="L240" s="16"/>
      <c r="M240" s="16"/>
      <c r="N240" s="16"/>
      <c r="O240" s="16"/>
      <c r="P240" s="18"/>
      <c r="Q240" s="16"/>
      <c r="R240" s="18">
        <f t="shared" si="52"/>
        <v>0</v>
      </c>
      <c r="S240" s="18"/>
      <c r="T240" s="18"/>
      <c r="U240" s="24"/>
      <c r="V240" s="24"/>
      <c r="W240" s="24"/>
      <c r="X240" s="24"/>
      <c r="Y240" s="37">
        <v>203</v>
      </c>
      <c r="Z240" s="47">
        <f t="shared" si="59"/>
        <v>51737</v>
      </c>
      <c r="AA240" s="79">
        <f t="shared" si="60"/>
        <v>11115.740769444503</v>
      </c>
      <c r="AB240" s="48">
        <f t="shared" si="61"/>
        <v>10002.777795000035</v>
      </c>
      <c r="AC240" s="88">
        <f t="shared" si="62"/>
        <v>51738</v>
      </c>
      <c r="AD240" s="2"/>
      <c r="AE240" s="2"/>
      <c r="AF240" s="2"/>
      <c r="AG240" s="2"/>
      <c r="AH240" s="2"/>
      <c r="AI240" s="2"/>
      <c r="AJ240" s="2"/>
      <c r="AK240" s="2"/>
      <c r="AL240" s="2"/>
      <c r="AM240" s="2"/>
      <c r="AN240" s="2"/>
    </row>
    <row r="241" spans="1:40" x14ac:dyDescent="0.4">
      <c r="A241" s="20">
        <f t="shared" si="53"/>
        <v>204</v>
      </c>
      <c r="B241" s="12">
        <f t="shared" si="56"/>
        <v>51745</v>
      </c>
      <c r="C241" s="13">
        <f t="shared" si="63"/>
        <v>31</v>
      </c>
      <c r="D241" s="16">
        <f t="shared" si="54"/>
        <v>11043.981510185244</v>
      </c>
      <c r="E241" s="16">
        <f t="shared" si="57"/>
        <v>9959.7222394444798</v>
      </c>
      <c r="F241" s="16">
        <f t="shared" si="64"/>
        <v>2710.6481768519097</v>
      </c>
      <c r="G241" s="16">
        <f t="shared" si="65"/>
        <v>1626.3889061111458</v>
      </c>
      <c r="H241" s="21">
        <f t="shared" si="58"/>
        <v>8333.3333333333339</v>
      </c>
      <c r="I241" s="16">
        <f t="shared" si="55"/>
        <v>300000.00333334011</v>
      </c>
      <c r="J241" s="16"/>
      <c r="K241" s="16"/>
      <c r="L241" s="16"/>
      <c r="M241" s="16"/>
      <c r="N241" s="16"/>
      <c r="O241" s="16"/>
      <c r="P241" s="18"/>
      <c r="Q241" s="16"/>
      <c r="R241" s="18">
        <f t="shared" si="52"/>
        <v>31250</v>
      </c>
      <c r="S241" s="18"/>
      <c r="T241" s="18"/>
      <c r="U241" s="24"/>
      <c r="V241" s="24"/>
      <c r="W241" s="24"/>
      <c r="X241" s="24"/>
      <c r="Y241" s="37">
        <v>204</v>
      </c>
      <c r="Z241" s="47">
        <f t="shared" si="59"/>
        <v>51768</v>
      </c>
      <c r="AA241" s="79">
        <f t="shared" si="60"/>
        <v>42293.981510185244</v>
      </c>
      <c r="AB241" s="48">
        <f t="shared" si="61"/>
        <v>41209.722239444483</v>
      </c>
      <c r="AC241" s="88">
        <f t="shared" si="62"/>
        <v>51769</v>
      </c>
      <c r="AD241" s="2"/>
      <c r="AE241" s="2"/>
      <c r="AF241" s="2"/>
      <c r="AG241" s="2"/>
      <c r="AH241" s="2"/>
      <c r="AI241" s="2"/>
      <c r="AJ241" s="2"/>
      <c r="AK241" s="2"/>
      <c r="AL241" s="2"/>
      <c r="AM241" s="2"/>
      <c r="AN241" s="2"/>
    </row>
    <row r="242" spans="1:40" x14ac:dyDescent="0.4">
      <c r="A242" s="20">
        <f t="shared" si="53"/>
        <v>205</v>
      </c>
      <c r="B242" s="12">
        <f t="shared" si="56"/>
        <v>51775</v>
      </c>
      <c r="C242" s="13">
        <f t="shared" si="63"/>
        <v>30</v>
      </c>
      <c r="D242" s="16">
        <f t="shared" si="54"/>
        <v>10888.888916666723</v>
      </c>
      <c r="E242" s="16">
        <f t="shared" si="57"/>
        <v>9866.6666833333675</v>
      </c>
      <c r="F242" s="16">
        <f t="shared" si="64"/>
        <v>2555.5555833333897</v>
      </c>
      <c r="G242" s="16">
        <f t="shared" si="65"/>
        <v>1533.333350000034</v>
      </c>
      <c r="H242" s="21">
        <f t="shared" si="58"/>
        <v>8333.3333333333339</v>
      </c>
      <c r="I242" s="16">
        <f t="shared" si="55"/>
        <v>291666.67000000679</v>
      </c>
      <c r="J242" s="16"/>
      <c r="K242" s="16"/>
      <c r="L242" s="16"/>
      <c r="M242" s="16"/>
      <c r="N242" s="16"/>
      <c r="O242" s="16"/>
      <c r="P242" s="18"/>
      <c r="Q242" s="16"/>
      <c r="R242" s="18">
        <f t="shared" si="52"/>
        <v>0</v>
      </c>
      <c r="S242" s="18"/>
      <c r="T242" s="18"/>
      <c r="U242" s="24"/>
      <c r="V242" s="24"/>
      <c r="W242" s="24"/>
      <c r="X242" s="24"/>
      <c r="Y242" s="37">
        <v>205</v>
      </c>
      <c r="Z242" s="47">
        <f t="shared" si="59"/>
        <v>51798</v>
      </c>
      <c r="AA242" s="79">
        <f t="shared" si="60"/>
        <v>10888.888916666723</v>
      </c>
      <c r="AB242" s="48">
        <f t="shared" si="61"/>
        <v>9866.6666833333675</v>
      </c>
      <c r="AC242" s="88">
        <f t="shared" si="62"/>
        <v>51799</v>
      </c>
      <c r="AD242" s="2"/>
      <c r="AE242" s="2"/>
      <c r="AF242" s="2"/>
      <c r="AG242" s="2"/>
      <c r="AH242" s="2"/>
      <c r="AI242" s="2"/>
      <c r="AJ242" s="2"/>
      <c r="AK242" s="2"/>
      <c r="AL242" s="2"/>
      <c r="AM242" s="2"/>
      <c r="AN242" s="2"/>
    </row>
    <row r="243" spans="1:40" x14ac:dyDescent="0.4">
      <c r="A243" s="20">
        <f t="shared" si="53"/>
        <v>206</v>
      </c>
      <c r="B243" s="12">
        <f t="shared" si="56"/>
        <v>51806</v>
      </c>
      <c r="C243" s="13">
        <f t="shared" si="63"/>
        <v>31</v>
      </c>
      <c r="D243" s="16">
        <f t="shared" si="54"/>
        <v>10900.462991666725</v>
      </c>
      <c r="E243" s="16">
        <f t="shared" si="57"/>
        <v>9873.6111283333685</v>
      </c>
      <c r="F243" s="16">
        <f t="shared" si="64"/>
        <v>2567.1296583333919</v>
      </c>
      <c r="G243" s="16">
        <f t="shared" si="65"/>
        <v>1540.2777950000352</v>
      </c>
      <c r="H243" s="21">
        <f t="shared" si="58"/>
        <v>8333.3333333333339</v>
      </c>
      <c r="I243" s="16">
        <f t="shared" si="55"/>
        <v>283333.33666667348</v>
      </c>
      <c r="J243" s="16"/>
      <c r="K243" s="16"/>
      <c r="L243" s="16"/>
      <c r="M243" s="16"/>
      <c r="N243" s="16"/>
      <c r="O243" s="16"/>
      <c r="P243" s="18"/>
      <c r="Q243" s="16"/>
      <c r="R243" s="18">
        <f t="shared" si="52"/>
        <v>0</v>
      </c>
      <c r="S243" s="18"/>
      <c r="T243" s="18"/>
      <c r="U243" s="24"/>
      <c r="V243" s="24"/>
      <c r="W243" s="24"/>
      <c r="X243" s="24"/>
      <c r="Y243" s="37">
        <v>206</v>
      </c>
      <c r="Z243" s="47">
        <f t="shared" si="59"/>
        <v>51829</v>
      </c>
      <c r="AA243" s="79">
        <f t="shared" si="60"/>
        <v>10900.462991666725</v>
      </c>
      <c r="AB243" s="48">
        <f t="shared" si="61"/>
        <v>9873.6111283333685</v>
      </c>
      <c r="AC243" s="88">
        <f t="shared" si="62"/>
        <v>51830</v>
      </c>
      <c r="AD243" s="2"/>
      <c r="AE243" s="2"/>
      <c r="AF243" s="2"/>
      <c r="AG243" s="2"/>
      <c r="AH243" s="2"/>
      <c r="AI243" s="2"/>
      <c r="AJ243" s="2"/>
      <c r="AK243" s="2"/>
      <c r="AL243" s="2"/>
      <c r="AM243" s="2"/>
      <c r="AN243" s="2"/>
    </row>
    <row r="244" spans="1:40" x14ac:dyDescent="0.4">
      <c r="A244" s="20">
        <f t="shared" si="53"/>
        <v>207</v>
      </c>
      <c r="B244" s="12">
        <f t="shared" si="56"/>
        <v>51836</v>
      </c>
      <c r="C244" s="13">
        <f t="shared" si="63"/>
        <v>30</v>
      </c>
      <c r="D244" s="16">
        <f t="shared" si="54"/>
        <v>10750.000027777834</v>
      </c>
      <c r="E244" s="16">
        <f t="shared" si="57"/>
        <v>9783.3333500000335</v>
      </c>
      <c r="F244" s="16">
        <f t="shared" si="64"/>
        <v>2416.6666944445014</v>
      </c>
      <c r="G244" s="16">
        <f t="shared" si="65"/>
        <v>1450.0000166667005</v>
      </c>
      <c r="H244" s="21">
        <f t="shared" si="58"/>
        <v>8333.3333333333339</v>
      </c>
      <c r="I244" s="16">
        <f t="shared" si="55"/>
        <v>275000.00333334017</v>
      </c>
      <c r="J244" s="16"/>
      <c r="K244" s="16"/>
      <c r="L244" s="16"/>
      <c r="M244" s="16"/>
      <c r="N244" s="16"/>
      <c r="O244" s="16"/>
      <c r="P244" s="18"/>
      <c r="Q244" s="16"/>
      <c r="R244" s="18">
        <f t="shared" si="52"/>
        <v>0</v>
      </c>
      <c r="S244" s="18"/>
      <c r="T244" s="18"/>
      <c r="U244" s="24"/>
      <c r="V244" s="24"/>
      <c r="W244" s="24"/>
      <c r="X244" s="24"/>
      <c r="Y244" s="37">
        <v>207</v>
      </c>
      <c r="Z244" s="47">
        <f t="shared" si="59"/>
        <v>51859</v>
      </c>
      <c r="AA244" s="79">
        <f t="shared" si="60"/>
        <v>10750.000027777834</v>
      </c>
      <c r="AB244" s="48">
        <f t="shared" si="61"/>
        <v>9783.3333500000335</v>
      </c>
      <c r="AC244" s="88">
        <f t="shared" si="62"/>
        <v>51860</v>
      </c>
      <c r="AD244" s="2"/>
      <c r="AE244" s="2"/>
      <c r="AF244" s="2"/>
      <c r="AG244" s="2"/>
      <c r="AH244" s="2"/>
      <c r="AI244" s="2"/>
      <c r="AJ244" s="2"/>
      <c r="AK244" s="2"/>
      <c r="AL244" s="2"/>
      <c r="AM244" s="2"/>
      <c r="AN244" s="2"/>
    </row>
    <row r="245" spans="1:40" x14ac:dyDescent="0.4">
      <c r="A245" s="20">
        <f t="shared" si="53"/>
        <v>208</v>
      </c>
      <c r="B245" s="12">
        <f t="shared" si="56"/>
        <v>51867</v>
      </c>
      <c r="C245" s="13">
        <f t="shared" si="63"/>
        <v>31</v>
      </c>
      <c r="D245" s="16">
        <f t="shared" si="54"/>
        <v>10756.944473148207</v>
      </c>
      <c r="E245" s="16">
        <f t="shared" si="57"/>
        <v>9787.5000172222572</v>
      </c>
      <c r="F245" s="16">
        <f t="shared" si="64"/>
        <v>2423.6111398148737</v>
      </c>
      <c r="G245" s="16">
        <f t="shared" si="65"/>
        <v>1454.1666838889241</v>
      </c>
      <c r="H245" s="21">
        <f t="shared" si="58"/>
        <v>8333.3333333333339</v>
      </c>
      <c r="I245" s="16">
        <f t="shared" si="55"/>
        <v>266666.67000000685</v>
      </c>
      <c r="J245" s="16"/>
      <c r="K245" s="16"/>
      <c r="L245" s="16"/>
      <c r="M245" s="16"/>
      <c r="N245" s="16"/>
      <c r="O245" s="16"/>
      <c r="P245" s="18"/>
      <c r="Q245" s="16"/>
      <c r="R245" s="18">
        <f t="shared" si="52"/>
        <v>0</v>
      </c>
      <c r="S245" s="18"/>
      <c r="T245" s="18"/>
      <c r="U245" s="24"/>
      <c r="V245" s="24"/>
      <c r="W245" s="24"/>
      <c r="X245" s="24"/>
      <c r="Y245" s="37">
        <v>208</v>
      </c>
      <c r="Z245" s="47">
        <f t="shared" si="59"/>
        <v>51890</v>
      </c>
      <c r="AA245" s="79">
        <f t="shared" si="60"/>
        <v>10756.944473148207</v>
      </c>
      <c r="AB245" s="48">
        <f t="shared" si="61"/>
        <v>9787.5000172222572</v>
      </c>
      <c r="AC245" s="88">
        <f t="shared" si="62"/>
        <v>51891</v>
      </c>
      <c r="AD245" s="2"/>
      <c r="AE245" s="2"/>
      <c r="AF245" s="2"/>
      <c r="AG245" s="2"/>
      <c r="AH245" s="2"/>
      <c r="AI245" s="2"/>
      <c r="AJ245" s="2"/>
      <c r="AK245" s="2"/>
      <c r="AL245" s="2"/>
      <c r="AM245" s="2"/>
      <c r="AN245" s="2"/>
    </row>
    <row r="246" spans="1:40" x14ac:dyDescent="0.4">
      <c r="A246" s="20">
        <f t="shared" si="53"/>
        <v>209</v>
      </c>
      <c r="B246" s="12">
        <f t="shared" si="56"/>
        <v>51898</v>
      </c>
      <c r="C246" s="13">
        <f t="shared" si="63"/>
        <v>31</v>
      </c>
      <c r="D246" s="16">
        <f t="shared" si="54"/>
        <v>10685.185213888948</v>
      </c>
      <c r="E246" s="16">
        <f t="shared" si="57"/>
        <v>9744.4444616667024</v>
      </c>
      <c r="F246" s="16">
        <f t="shared" si="64"/>
        <v>2351.8518805556146</v>
      </c>
      <c r="G246" s="16">
        <f t="shared" si="65"/>
        <v>1411.1111283333685</v>
      </c>
      <c r="H246" s="21">
        <f t="shared" si="58"/>
        <v>8333.3333333333339</v>
      </c>
      <c r="I246" s="16">
        <f t="shared" si="55"/>
        <v>258333.33666667351</v>
      </c>
      <c r="J246" s="16"/>
      <c r="K246" s="16"/>
      <c r="L246" s="16"/>
      <c r="M246" s="16"/>
      <c r="N246" s="16"/>
      <c r="O246" s="16"/>
      <c r="P246" s="18"/>
      <c r="Q246" s="16"/>
      <c r="R246" s="18">
        <f t="shared" si="52"/>
        <v>0</v>
      </c>
      <c r="S246" s="18"/>
      <c r="T246" s="18"/>
      <c r="U246" s="24"/>
      <c r="V246" s="24"/>
      <c r="W246" s="24"/>
      <c r="X246" s="24"/>
      <c r="Y246" s="37">
        <v>209</v>
      </c>
      <c r="Z246" s="47">
        <f t="shared" si="59"/>
        <v>51921</v>
      </c>
      <c r="AA246" s="79">
        <f t="shared" si="60"/>
        <v>10685.185213888948</v>
      </c>
      <c r="AB246" s="48">
        <f t="shared" si="61"/>
        <v>9744.4444616667024</v>
      </c>
      <c r="AC246" s="88">
        <f t="shared" si="62"/>
        <v>51922</v>
      </c>
      <c r="AD246" s="2"/>
      <c r="AE246" s="2"/>
      <c r="AF246" s="2"/>
      <c r="AG246" s="2"/>
      <c r="AH246" s="2"/>
      <c r="AI246" s="2"/>
      <c r="AJ246" s="2"/>
      <c r="AK246" s="2"/>
      <c r="AL246" s="2"/>
      <c r="AM246" s="2"/>
      <c r="AN246" s="2"/>
    </row>
    <row r="247" spans="1:40" x14ac:dyDescent="0.4">
      <c r="A247" s="20">
        <f t="shared" si="53"/>
        <v>210</v>
      </c>
      <c r="B247" s="12">
        <f t="shared" si="56"/>
        <v>51926</v>
      </c>
      <c r="C247" s="13">
        <f t="shared" si="63"/>
        <v>28</v>
      </c>
      <c r="D247" s="16">
        <f t="shared" si="54"/>
        <v>10398.148174074129</v>
      </c>
      <c r="E247" s="16">
        <f t="shared" si="57"/>
        <v>9572.2222377778107</v>
      </c>
      <c r="F247" s="16">
        <f t="shared" si="64"/>
        <v>2064.8148407407944</v>
      </c>
      <c r="G247" s="16">
        <f t="shared" si="65"/>
        <v>1238.8889044444763</v>
      </c>
      <c r="H247" s="21">
        <f t="shared" si="58"/>
        <v>8333.3333333333339</v>
      </c>
      <c r="I247" s="16">
        <f t="shared" si="55"/>
        <v>250000.00333334017</v>
      </c>
      <c r="J247" s="16"/>
      <c r="K247" s="16"/>
      <c r="L247" s="16"/>
      <c r="M247" s="16"/>
      <c r="N247" s="16"/>
      <c r="O247" s="16"/>
      <c r="P247" s="18"/>
      <c r="Q247" s="16"/>
      <c r="R247" s="18">
        <f t="shared" si="52"/>
        <v>0</v>
      </c>
      <c r="S247" s="18"/>
      <c r="T247" s="18"/>
      <c r="U247" s="24"/>
      <c r="V247" s="24"/>
      <c r="W247" s="24"/>
      <c r="X247" s="24"/>
      <c r="Y247" s="37">
        <v>210</v>
      </c>
      <c r="Z247" s="47">
        <f t="shared" si="59"/>
        <v>51949</v>
      </c>
      <c r="AA247" s="79">
        <f t="shared" si="60"/>
        <v>10398.148174074129</v>
      </c>
      <c r="AB247" s="48">
        <f t="shared" si="61"/>
        <v>9572.2222377778107</v>
      </c>
      <c r="AC247" s="88">
        <f t="shared" si="62"/>
        <v>51950</v>
      </c>
      <c r="AD247" s="2"/>
      <c r="AE247" s="2"/>
      <c r="AF247" s="2"/>
      <c r="AG247" s="2"/>
      <c r="AH247" s="2"/>
      <c r="AI247" s="2"/>
      <c r="AJ247" s="2"/>
      <c r="AK247" s="2"/>
      <c r="AL247" s="2"/>
      <c r="AM247" s="2"/>
      <c r="AN247" s="2"/>
    </row>
    <row r="248" spans="1:40" x14ac:dyDescent="0.4">
      <c r="A248" s="20">
        <f t="shared" si="53"/>
        <v>211</v>
      </c>
      <c r="B248" s="12">
        <f t="shared" si="56"/>
        <v>51957</v>
      </c>
      <c r="C248" s="13">
        <f t="shared" si="63"/>
        <v>31</v>
      </c>
      <c r="D248" s="16">
        <f t="shared" si="54"/>
        <v>10541.66669537043</v>
      </c>
      <c r="E248" s="16">
        <f t="shared" si="57"/>
        <v>9658.3333505555911</v>
      </c>
      <c r="F248" s="16">
        <f t="shared" si="64"/>
        <v>2208.3333620370959</v>
      </c>
      <c r="G248" s="16">
        <f t="shared" si="65"/>
        <v>1325.0000172222576</v>
      </c>
      <c r="H248" s="21">
        <f t="shared" si="58"/>
        <v>8333.3333333333339</v>
      </c>
      <c r="I248" s="16">
        <f t="shared" si="55"/>
        <v>241666.67000000682</v>
      </c>
      <c r="J248" s="16"/>
      <c r="K248" s="16"/>
      <c r="L248" s="16"/>
      <c r="M248" s="16"/>
      <c r="N248" s="16"/>
      <c r="O248" s="16"/>
      <c r="P248" s="18"/>
      <c r="Q248" s="16"/>
      <c r="R248" s="18">
        <f t="shared" si="52"/>
        <v>0</v>
      </c>
      <c r="S248" s="18"/>
      <c r="T248" s="18"/>
      <c r="U248" s="24"/>
      <c r="V248" s="24"/>
      <c r="W248" s="24"/>
      <c r="X248" s="24"/>
      <c r="Y248" s="37">
        <v>211</v>
      </c>
      <c r="Z248" s="47">
        <f t="shared" si="59"/>
        <v>51980</v>
      </c>
      <c r="AA248" s="79">
        <f t="shared" si="60"/>
        <v>10541.66669537043</v>
      </c>
      <c r="AB248" s="48">
        <f t="shared" si="61"/>
        <v>9658.3333505555911</v>
      </c>
      <c r="AC248" s="88">
        <f t="shared" si="62"/>
        <v>51981</v>
      </c>
      <c r="AD248" s="2"/>
      <c r="AE248" s="2"/>
      <c r="AF248" s="2"/>
      <c r="AG248" s="2"/>
      <c r="AH248" s="2"/>
      <c r="AI248" s="2"/>
      <c r="AJ248" s="2"/>
      <c r="AK248" s="2"/>
      <c r="AL248" s="2"/>
      <c r="AM248" s="2"/>
      <c r="AN248" s="2"/>
    </row>
    <row r="249" spans="1:40" x14ac:dyDescent="0.4">
      <c r="A249" s="20">
        <f t="shared" si="53"/>
        <v>212</v>
      </c>
      <c r="B249" s="12">
        <f t="shared" si="56"/>
        <v>51987</v>
      </c>
      <c r="C249" s="13">
        <f t="shared" si="63"/>
        <v>30</v>
      </c>
      <c r="D249" s="16">
        <f t="shared" si="54"/>
        <v>10402.777805555614</v>
      </c>
      <c r="E249" s="16">
        <f t="shared" si="57"/>
        <v>9575.0000166667014</v>
      </c>
      <c r="F249" s="16">
        <f t="shared" si="64"/>
        <v>2069.4444722222793</v>
      </c>
      <c r="G249" s="16">
        <f t="shared" si="65"/>
        <v>1241.6666833333675</v>
      </c>
      <c r="H249" s="21">
        <f t="shared" si="58"/>
        <v>8333.3333333333339</v>
      </c>
      <c r="I249" s="16">
        <f t="shared" si="55"/>
        <v>233333.33666667348</v>
      </c>
      <c r="J249" s="16"/>
      <c r="K249" s="16"/>
      <c r="L249" s="16"/>
      <c r="M249" s="16"/>
      <c r="N249" s="16"/>
      <c r="O249" s="16"/>
      <c r="P249" s="18"/>
      <c r="Q249" s="16"/>
      <c r="R249" s="18">
        <f t="shared" si="52"/>
        <v>0</v>
      </c>
      <c r="S249" s="18"/>
      <c r="T249" s="18"/>
      <c r="U249" s="24"/>
      <c r="V249" s="24"/>
      <c r="W249" s="24"/>
      <c r="X249" s="24"/>
      <c r="Y249" s="37">
        <v>212</v>
      </c>
      <c r="Z249" s="47">
        <f t="shared" si="59"/>
        <v>52010</v>
      </c>
      <c r="AA249" s="79">
        <f t="shared" si="60"/>
        <v>10402.777805555614</v>
      </c>
      <c r="AB249" s="48">
        <f t="shared" si="61"/>
        <v>9575.0000166667014</v>
      </c>
      <c r="AC249" s="88">
        <f t="shared" si="62"/>
        <v>52011</v>
      </c>
      <c r="AD249" s="2"/>
      <c r="AE249" s="2"/>
      <c r="AF249" s="2"/>
      <c r="AG249" s="2"/>
      <c r="AH249" s="2"/>
      <c r="AI249" s="2"/>
      <c r="AJ249" s="2"/>
      <c r="AK249" s="2"/>
      <c r="AL249" s="2"/>
      <c r="AM249" s="2"/>
      <c r="AN249" s="2"/>
    </row>
    <row r="250" spans="1:40" x14ac:dyDescent="0.4">
      <c r="A250" s="20">
        <f t="shared" si="53"/>
        <v>213</v>
      </c>
      <c r="B250" s="12">
        <f t="shared" si="56"/>
        <v>52018</v>
      </c>
      <c r="C250" s="13">
        <f t="shared" si="63"/>
        <v>31</v>
      </c>
      <c r="D250" s="16">
        <f t="shared" si="54"/>
        <v>10398.148176851912</v>
      </c>
      <c r="E250" s="16">
        <f t="shared" si="57"/>
        <v>9572.2222394444798</v>
      </c>
      <c r="F250" s="16">
        <f t="shared" si="64"/>
        <v>2064.8148435185776</v>
      </c>
      <c r="G250" s="16">
        <f t="shared" si="65"/>
        <v>1238.8889061111463</v>
      </c>
      <c r="H250" s="21">
        <f t="shared" si="58"/>
        <v>8333.3333333333339</v>
      </c>
      <c r="I250" s="16">
        <f t="shared" si="55"/>
        <v>225000.00333334014</v>
      </c>
      <c r="J250" s="16"/>
      <c r="K250" s="16"/>
      <c r="L250" s="16"/>
      <c r="M250" s="16"/>
      <c r="N250" s="16"/>
      <c r="O250" s="16"/>
      <c r="P250" s="18"/>
      <c r="Q250" s="16"/>
      <c r="R250" s="18">
        <f t="shared" si="52"/>
        <v>0</v>
      </c>
      <c r="S250" s="18"/>
      <c r="T250" s="18"/>
      <c r="U250" s="24"/>
      <c r="V250" s="24"/>
      <c r="W250" s="24"/>
      <c r="X250" s="24"/>
      <c r="Y250" s="37">
        <v>213</v>
      </c>
      <c r="Z250" s="47">
        <f t="shared" si="59"/>
        <v>52041</v>
      </c>
      <c r="AA250" s="79">
        <f t="shared" si="60"/>
        <v>10398.148176851912</v>
      </c>
      <c r="AB250" s="48">
        <f t="shared" si="61"/>
        <v>9572.2222394444798</v>
      </c>
      <c r="AC250" s="88">
        <f t="shared" si="62"/>
        <v>52042</v>
      </c>
      <c r="AD250" s="2"/>
      <c r="AE250" s="2"/>
      <c r="AF250" s="2"/>
      <c r="AG250" s="2"/>
      <c r="AH250" s="2"/>
      <c r="AI250" s="2"/>
      <c r="AJ250" s="2"/>
      <c r="AK250" s="2"/>
      <c r="AL250" s="2"/>
      <c r="AM250" s="2"/>
      <c r="AN250" s="2"/>
    </row>
    <row r="251" spans="1:40" x14ac:dyDescent="0.4">
      <c r="A251" s="20">
        <f t="shared" si="53"/>
        <v>214</v>
      </c>
      <c r="B251" s="12">
        <f t="shared" si="56"/>
        <v>52048</v>
      </c>
      <c r="C251" s="13">
        <f t="shared" si="63"/>
        <v>30</v>
      </c>
      <c r="D251" s="16">
        <f t="shared" si="54"/>
        <v>10263.888916666725</v>
      </c>
      <c r="E251" s="16">
        <f t="shared" si="57"/>
        <v>9491.6666833333675</v>
      </c>
      <c r="F251" s="16">
        <f t="shared" si="64"/>
        <v>1930.5555833333901</v>
      </c>
      <c r="G251" s="16">
        <f t="shared" si="65"/>
        <v>1158.333350000034</v>
      </c>
      <c r="H251" s="21">
        <f t="shared" si="58"/>
        <v>8333.3333333333339</v>
      </c>
      <c r="I251" s="16">
        <f t="shared" si="55"/>
        <v>216666.67000000679</v>
      </c>
      <c r="J251" s="16"/>
      <c r="K251" s="16"/>
      <c r="L251" s="16"/>
      <c r="M251" s="16"/>
      <c r="N251" s="16"/>
      <c r="O251" s="16"/>
      <c r="P251" s="18"/>
      <c r="Q251" s="16"/>
      <c r="R251" s="18">
        <f t="shared" si="52"/>
        <v>0</v>
      </c>
      <c r="S251" s="18"/>
      <c r="T251" s="18"/>
      <c r="U251" s="24"/>
      <c r="V251" s="24"/>
      <c r="W251" s="24"/>
      <c r="X251" s="24"/>
      <c r="Y251" s="37">
        <v>214</v>
      </c>
      <c r="Z251" s="47">
        <f t="shared" si="59"/>
        <v>52071</v>
      </c>
      <c r="AA251" s="79">
        <f t="shared" si="60"/>
        <v>10263.888916666725</v>
      </c>
      <c r="AB251" s="48">
        <f t="shared" si="61"/>
        <v>9491.6666833333675</v>
      </c>
      <c r="AC251" s="88">
        <f t="shared" si="62"/>
        <v>52072</v>
      </c>
      <c r="AD251" s="2"/>
      <c r="AE251" s="2"/>
      <c r="AF251" s="2"/>
      <c r="AG251" s="2"/>
      <c r="AH251" s="2"/>
      <c r="AI251" s="2"/>
      <c r="AJ251" s="2"/>
      <c r="AK251" s="2"/>
      <c r="AL251" s="2"/>
      <c r="AM251" s="2"/>
      <c r="AN251" s="2"/>
    </row>
    <row r="252" spans="1:40" x14ac:dyDescent="0.4">
      <c r="A252" s="20">
        <f t="shared" si="53"/>
        <v>215</v>
      </c>
      <c r="B252" s="12">
        <f t="shared" si="56"/>
        <v>52079</v>
      </c>
      <c r="C252" s="13">
        <f t="shared" si="63"/>
        <v>31</v>
      </c>
      <c r="D252" s="16">
        <f t="shared" si="54"/>
        <v>10254.629658333393</v>
      </c>
      <c r="E252" s="16">
        <f t="shared" si="57"/>
        <v>9486.1111283333685</v>
      </c>
      <c r="F252" s="16">
        <f t="shared" si="64"/>
        <v>1921.2963250000585</v>
      </c>
      <c r="G252" s="16">
        <f t="shared" si="65"/>
        <v>1152.777795000035</v>
      </c>
      <c r="H252" s="21">
        <f t="shared" si="58"/>
        <v>8333.3333333333339</v>
      </c>
      <c r="I252" s="16">
        <f t="shared" si="55"/>
        <v>208333.33666667345</v>
      </c>
      <c r="J252" s="16"/>
      <c r="K252" s="16"/>
      <c r="L252" s="16"/>
      <c r="M252" s="16"/>
      <c r="N252" s="16"/>
      <c r="O252" s="16"/>
      <c r="P252" s="18"/>
      <c r="Q252" s="16"/>
      <c r="R252" s="18">
        <f t="shared" si="52"/>
        <v>0</v>
      </c>
      <c r="S252" s="18"/>
      <c r="T252" s="18"/>
      <c r="U252" s="24"/>
      <c r="V252" s="24"/>
      <c r="W252" s="24"/>
      <c r="X252" s="24"/>
      <c r="Y252" s="37">
        <v>215</v>
      </c>
      <c r="Z252" s="47">
        <f t="shared" si="59"/>
        <v>52102</v>
      </c>
      <c r="AA252" s="79">
        <f t="shared" si="60"/>
        <v>10254.629658333393</v>
      </c>
      <c r="AB252" s="48">
        <f t="shared" si="61"/>
        <v>9486.1111283333685</v>
      </c>
      <c r="AC252" s="88">
        <f t="shared" si="62"/>
        <v>52103</v>
      </c>
      <c r="AD252" s="2"/>
      <c r="AE252" s="2"/>
      <c r="AF252" s="2"/>
      <c r="AG252" s="2"/>
      <c r="AH252" s="2"/>
      <c r="AI252" s="2"/>
      <c r="AJ252" s="2"/>
      <c r="AK252" s="2"/>
      <c r="AL252" s="2"/>
      <c r="AM252" s="2"/>
      <c r="AN252" s="2"/>
    </row>
    <row r="253" spans="1:40" x14ac:dyDescent="0.4">
      <c r="A253" s="20">
        <f t="shared" si="53"/>
        <v>216</v>
      </c>
      <c r="B253" s="12">
        <f t="shared" si="56"/>
        <v>52110</v>
      </c>
      <c r="C253" s="13">
        <f t="shared" si="63"/>
        <v>31</v>
      </c>
      <c r="D253" s="16">
        <f t="shared" si="54"/>
        <v>10182.870399074134</v>
      </c>
      <c r="E253" s="16">
        <f t="shared" si="57"/>
        <v>9443.0555727778137</v>
      </c>
      <c r="F253" s="16">
        <f t="shared" si="64"/>
        <v>1849.5370657407993</v>
      </c>
      <c r="G253" s="16">
        <f t="shared" si="65"/>
        <v>1109.7222394444793</v>
      </c>
      <c r="H253" s="21">
        <f t="shared" si="58"/>
        <v>8333.3333333333339</v>
      </c>
      <c r="I253" s="16">
        <f t="shared" si="55"/>
        <v>200000.00333334011</v>
      </c>
      <c r="J253" s="16"/>
      <c r="K253" s="16"/>
      <c r="L253" s="16"/>
      <c r="M253" s="16"/>
      <c r="N253" s="16"/>
      <c r="O253" s="16"/>
      <c r="P253" s="18"/>
      <c r="Q253" s="16"/>
      <c r="R253" s="18">
        <f t="shared" si="52"/>
        <v>31250</v>
      </c>
      <c r="S253" s="18"/>
      <c r="T253" s="18"/>
      <c r="U253" s="24"/>
      <c r="V253" s="24"/>
      <c r="W253" s="24"/>
      <c r="X253" s="24"/>
      <c r="Y253" s="37">
        <v>216</v>
      </c>
      <c r="Z253" s="47">
        <f t="shared" si="59"/>
        <v>52133</v>
      </c>
      <c r="AA253" s="79">
        <f t="shared" si="60"/>
        <v>41432.870399074134</v>
      </c>
      <c r="AB253" s="48">
        <f t="shared" si="61"/>
        <v>40693.055572777812</v>
      </c>
      <c r="AC253" s="88">
        <f t="shared" si="62"/>
        <v>52134</v>
      </c>
      <c r="AD253" s="2"/>
      <c r="AE253" s="2"/>
      <c r="AF253" s="2"/>
      <c r="AG253" s="2"/>
      <c r="AH253" s="2"/>
      <c r="AI253" s="2"/>
      <c r="AJ253" s="2"/>
      <c r="AK253" s="2"/>
      <c r="AL253" s="2"/>
      <c r="AM253" s="2"/>
      <c r="AN253" s="2"/>
    </row>
    <row r="254" spans="1:40" x14ac:dyDescent="0.4">
      <c r="A254" s="20">
        <f t="shared" si="53"/>
        <v>217</v>
      </c>
      <c r="B254" s="12">
        <f t="shared" ref="B254:B277" si="66">IF(A254="","",IF(A254=$F$9,IF(WEEKDAY(EDATE($F$4,$F$9)-1,2)=7,EDATE($F$4,$F$9),IF(WEEKDAY(EDATE($F$4,$F$9)-1,2)=6,EDATE($F$4,$F$9)+1,EDATE($F$4,$F$9)-1)),EDATE(B253,1)))</f>
        <v>52140</v>
      </c>
      <c r="C254" s="13">
        <f t="shared" si="63"/>
        <v>30</v>
      </c>
      <c r="D254" s="16">
        <f t="shared" si="54"/>
        <v>10055.555583333391</v>
      </c>
      <c r="E254" s="16">
        <f t="shared" si="57"/>
        <v>9366.6666833333675</v>
      </c>
      <c r="F254" s="16">
        <f t="shared" si="64"/>
        <v>1722.2222500000566</v>
      </c>
      <c r="G254" s="16">
        <f t="shared" si="65"/>
        <v>1033.333350000034</v>
      </c>
      <c r="H254" s="21">
        <f t="shared" si="58"/>
        <v>8333.3333333333339</v>
      </c>
      <c r="I254" s="16">
        <f t="shared" si="55"/>
        <v>191666.67000000676</v>
      </c>
      <c r="J254" s="16"/>
      <c r="K254" s="16"/>
      <c r="L254" s="16"/>
      <c r="M254" s="16"/>
      <c r="N254" s="16"/>
      <c r="O254" s="16"/>
      <c r="P254" s="18"/>
      <c r="Q254" s="16"/>
      <c r="R254" s="18">
        <f t="shared" si="52"/>
        <v>0</v>
      </c>
      <c r="S254" s="18"/>
      <c r="T254" s="18"/>
      <c r="U254" s="24"/>
      <c r="V254" s="24"/>
      <c r="W254" s="24"/>
      <c r="X254" s="24"/>
      <c r="Y254" s="37">
        <v>217</v>
      </c>
      <c r="Z254" s="47">
        <f t="shared" si="59"/>
        <v>52163</v>
      </c>
      <c r="AA254" s="79">
        <f t="shared" si="60"/>
        <v>10055.555583333391</v>
      </c>
      <c r="AB254" s="48">
        <f t="shared" si="61"/>
        <v>9366.6666833333675</v>
      </c>
      <c r="AC254" s="88">
        <f t="shared" si="62"/>
        <v>52164</v>
      </c>
      <c r="AD254" s="2"/>
      <c r="AE254" s="2"/>
      <c r="AF254" s="2"/>
      <c r="AG254" s="2"/>
      <c r="AH254" s="2"/>
      <c r="AI254" s="2"/>
      <c r="AJ254" s="2"/>
      <c r="AK254" s="2"/>
      <c r="AL254" s="2"/>
      <c r="AM254" s="2"/>
      <c r="AN254" s="2"/>
    </row>
    <row r="255" spans="1:40" x14ac:dyDescent="0.4">
      <c r="A255" s="20">
        <f t="shared" si="53"/>
        <v>218</v>
      </c>
      <c r="B255" s="12">
        <f t="shared" si="66"/>
        <v>52171</v>
      </c>
      <c r="C255" s="13">
        <f t="shared" si="63"/>
        <v>31</v>
      </c>
      <c r="D255" s="16">
        <f t="shared" si="54"/>
        <v>10039.351880555614</v>
      </c>
      <c r="E255" s="16">
        <f t="shared" si="57"/>
        <v>9356.9444616667024</v>
      </c>
      <c r="F255" s="16">
        <f t="shared" si="64"/>
        <v>1706.0185472222809</v>
      </c>
      <c r="G255" s="16">
        <f t="shared" si="65"/>
        <v>1023.6111283333684</v>
      </c>
      <c r="H255" s="21">
        <f t="shared" si="58"/>
        <v>8333.3333333333339</v>
      </c>
      <c r="I255" s="16">
        <f t="shared" si="55"/>
        <v>183333.33666667342</v>
      </c>
      <c r="J255" s="16"/>
      <c r="K255" s="16"/>
      <c r="L255" s="16"/>
      <c r="M255" s="16"/>
      <c r="N255" s="16"/>
      <c r="O255" s="16"/>
      <c r="P255" s="18"/>
      <c r="Q255" s="16"/>
      <c r="R255" s="18">
        <f t="shared" si="52"/>
        <v>0</v>
      </c>
      <c r="S255" s="18"/>
      <c r="T255" s="18"/>
      <c r="U255" s="24"/>
      <c r="V255" s="24"/>
      <c r="W255" s="24"/>
      <c r="X255" s="24"/>
      <c r="Y255" s="37">
        <v>218</v>
      </c>
      <c r="Z255" s="47">
        <f t="shared" si="59"/>
        <v>52194</v>
      </c>
      <c r="AA255" s="79">
        <f t="shared" si="60"/>
        <v>10039.351880555614</v>
      </c>
      <c r="AB255" s="48">
        <f t="shared" si="61"/>
        <v>9356.9444616667024</v>
      </c>
      <c r="AC255" s="88">
        <f t="shared" si="62"/>
        <v>52195</v>
      </c>
      <c r="AD255" s="2"/>
      <c r="AE255" s="2"/>
      <c r="AF255" s="2"/>
      <c r="AG255" s="2"/>
      <c r="AH255" s="2"/>
      <c r="AI255" s="2"/>
      <c r="AJ255" s="2"/>
      <c r="AK255" s="2"/>
      <c r="AL255" s="2"/>
      <c r="AM255" s="2"/>
      <c r="AN255" s="2"/>
    </row>
    <row r="256" spans="1:40" x14ac:dyDescent="0.4">
      <c r="A256" s="20">
        <f t="shared" si="53"/>
        <v>219</v>
      </c>
      <c r="B256" s="12">
        <f t="shared" si="66"/>
        <v>52201</v>
      </c>
      <c r="C256" s="13">
        <f t="shared" si="63"/>
        <v>30</v>
      </c>
      <c r="D256" s="16">
        <f t="shared" si="54"/>
        <v>9916.6666944445024</v>
      </c>
      <c r="E256" s="16">
        <f t="shared" si="57"/>
        <v>9283.3333500000335</v>
      </c>
      <c r="F256" s="16">
        <f t="shared" si="64"/>
        <v>1583.3333611111675</v>
      </c>
      <c r="G256" s="16">
        <f t="shared" si="65"/>
        <v>950.0000166667005</v>
      </c>
      <c r="H256" s="21">
        <f t="shared" si="58"/>
        <v>8333.3333333333339</v>
      </c>
      <c r="I256" s="16">
        <f t="shared" si="55"/>
        <v>175000.00333334008</v>
      </c>
      <c r="J256" s="16"/>
      <c r="K256" s="16"/>
      <c r="L256" s="16"/>
      <c r="M256" s="16"/>
      <c r="N256" s="16"/>
      <c r="O256" s="16"/>
      <c r="P256" s="18"/>
      <c r="Q256" s="16"/>
      <c r="R256" s="18">
        <f t="shared" si="52"/>
        <v>0</v>
      </c>
      <c r="S256" s="18"/>
      <c r="T256" s="18"/>
      <c r="U256" s="24"/>
      <c r="V256" s="24"/>
      <c r="W256" s="24"/>
      <c r="X256" s="24"/>
      <c r="Y256" s="37">
        <v>219</v>
      </c>
      <c r="Z256" s="47">
        <f t="shared" si="59"/>
        <v>52224</v>
      </c>
      <c r="AA256" s="79">
        <f t="shared" si="60"/>
        <v>9916.6666944445024</v>
      </c>
      <c r="AB256" s="48">
        <f t="shared" si="61"/>
        <v>9283.3333500000335</v>
      </c>
      <c r="AC256" s="88">
        <f t="shared" si="62"/>
        <v>52225</v>
      </c>
      <c r="AD256" s="2"/>
      <c r="AE256" s="2"/>
      <c r="AF256" s="2"/>
      <c r="AG256" s="2"/>
      <c r="AH256" s="2"/>
      <c r="AI256" s="2"/>
      <c r="AJ256" s="2"/>
      <c r="AK256" s="2"/>
      <c r="AL256" s="2"/>
      <c r="AM256" s="2"/>
      <c r="AN256" s="2"/>
    </row>
    <row r="257" spans="1:40" x14ac:dyDescent="0.4">
      <c r="A257" s="20">
        <f t="shared" si="53"/>
        <v>220</v>
      </c>
      <c r="B257" s="12">
        <f t="shared" si="66"/>
        <v>52232</v>
      </c>
      <c r="C257" s="13">
        <f t="shared" si="63"/>
        <v>31</v>
      </c>
      <c r="D257" s="16">
        <f t="shared" si="54"/>
        <v>9895.8333620370959</v>
      </c>
      <c r="E257" s="16">
        <f t="shared" si="57"/>
        <v>9270.8333505555911</v>
      </c>
      <c r="F257" s="16">
        <f t="shared" si="64"/>
        <v>1562.5000287037619</v>
      </c>
      <c r="G257" s="16">
        <f t="shared" si="65"/>
        <v>937.50001722225704</v>
      </c>
      <c r="H257" s="21">
        <f t="shared" si="58"/>
        <v>8333.3333333333339</v>
      </c>
      <c r="I257" s="16">
        <f t="shared" si="55"/>
        <v>166666.67000000674</v>
      </c>
      <c r="J257" s="16"/>
      <c r="K257" s="16"/>
      <c r="L257" s="16"/>
      <c r="M257" s="16"/>
      <c r="N257" s="16"/>
      <c r="O257" s="16"/>
      <c r="P257" s="18"/>
      <c r="Q257" s="16"/>
      <c r="R257" s="18">
        <f t="shared" si="52"/>
        <v>0</v>
      </c>
      <c r="S257" s="18"/>
      <c r="T257" s="18"/>
      <c r="U257" s="24"/>
      <c r="V257" s="24"/>
      <c r="W257" s="24"/>
      <c r="X257" s="24"/>
      <c r="Y257" s="37">
        <v>220</v>
      </c>
      <c r="Z257" s="47">
        <f t="shared" si="59"/>
        <v>52255</v>
      </c>
      <c r="AA257" s="79">
        <f t="shared" si="60"/>
        <v>9895.8333620370959</v>
      </c>
      <c r="AB257" s="48">
        <f t="shared" si="61"/>
        <v>9270.8333505555911</v>
      </c>
      <c r="AC257" s="88">
        <f t="shared" si="62"/>
        <v>52256</v>
      </c>
      <c r="AD257" s="2"/>
      <c r="AE257" s="2"/>
      <c r="AF257" s="2"/>
      <c r="AG257" s="2"/>
      <c r="AH257" s="2"/>
      <c r="AI257" s="2"/>
      <c r="AJ257" s="2"/>
      <c r="AK257" s="2"/>
      <c r="AL257" s="2"/>
      <c r="AM257" s="2"/>
      <c r="AN257" s="2"/>
    </row>
    <row r="258" spans="1:40" x14ac:dyDescent="0.4">
      <c r="A258" s="20">
        <f t="shared" si="53"/>
        <v>221</v>
      </c>
      <c r="B258" s="12">
        <f t="shared" si="66"/>
        <v>52263</v>
      </c>
      <c r="C258" s="13">
        <f t="shared" si="63"/>
        <v>31</v>
      </c>
      <c r="D258" s="16">
        <f t="shared" si="54"/>
        <v>9824.0741027778367</v>
      </c>
      <c r="E258" s="16">
        <f t="shared" si="57"/>
        <v>9227.7777950000345</v>
      </c>
      <c r="F258" s="16">
        <f t="shared" si="64"/>
        <v>1490.7407694445028</v>
      </c>
      <c r="G258" s="16">
        <f t="shared" si="65"/>
        <v>894.4444616667015</v>
      </c>
      <c r="H258" s="21">
        <f t="shared" si="58"/>
        <v>8333.3333333333339</v>
      </c>
      <c r="I258" s="16">
        <f t="shared" si="55"/>
        <v>158333.33666667339</v>
      </c>
      <c r="J258" s="16"/>
      <c r="K258" s="16"/>
      <c r="L258" s="16"/>
      <c r="M258" s="16"/>
      <c r="N258" s="16"/>
      <c r="O258" s="16"/>
      <c r="P258" s="18"/>
      <c r="Q258" s="16"/>
      <c r="R258" s="18">
        <f t="shared" si="52"/>
        <v>0</v>
      </c>
      <c r="S258" s="18"/>
      <c r="T258" s="18"/>
      <c r="U258" s="24"/>
      <c r="V258" s="24"/>
      <c r="W258" s="24"/>
      <c r="X258" s="24"/>
      <c r="Y258" s="37">
        <v>221</v>
      </c>
      <c r="Z258" s="47">
        <f t="shared" si="59"/>
        <v>52286</v>
      </c>
      <c r="AA258" s="79">
        <f t="shared" si="60"/>
        <v>9824.0741027778367</v>
      </c>
      <c r="AB258" s="48">
        <f t="shared" si="61"/>
        <v>9227.7777950000345</v>
      </c>
      <c r="AC258" s="88">
        <f t="shared" si="62"/>
        <v>52287</v>
      </c>
      <c r="AD258" s="2"/>
      <c r="AE258" s="2"/>
      <c r="AF258" s="2"/>
      <c r="AG258" s="2"/>
      <c r="AH258" s="2"/>
      <c r="AI258" s="2"/>
      <c r="AJ258" s="2"/>
      <c r="AK258" s="2"/>
      <c r="AL258" s="2"/>
      <c r="AM258" s="2"/>
      <c r="AN258" s="2"/>
    </row>
    <row r="259" spans="1:40" x14ac:dyDescent="0.4">
      <c r="A259" s="20">
        <f t="shared" si="53"/>
        <v>222</v>
      </c>
      <c r="B259" s="12">
        <f t="shared" si="66"/>
        <v>52291</v>
      </c>
      <c r="C259" s="13">
        <f t="shared" si="63"/>
        <v>28</v>
      </c>
      <c r="D259" s="16">
        <f t="shared" si="54"/>
        <v>9620.37039629635</v>
      </c>
      <c r="E259" s="16">
        <f t="shared" si="57"/>
        <v>9105.5555711111429</v>
      </c>
      <c r="F259" s="16">
        <f t="shared" si="64"/>
        <v>1287.0370629630154</v>
      </c>
      <c r="G259" s="16">
        <f t="shared" si="65"/>
        <v>772.22223777780926</v>
      </c>
      <c r="H259" s="21">
        <f t="shared" si="58"/>
        <v>8333.3333333333339</v>
      </c>
      <c r="I259" s="16">
        <f t="shared" si="55"/>
        <v>150000.00333334005</v>
      </c>
      <c r="J259" s="16"/>
      <c r="K259" s="16"/>
      <c r="L259" s="16"/>
      <c r="M259" s="16"/>
      <c r="N259" s="16"/>
      <c r="O259" s="16"/>
      <c r="P259" s="18"/>
      <c r="Q259" s="16"/>
      <c r="R259" s="18">
        <f t="shared" si="52"/>
        <v>0</v>
      </c>
      <c r="S259" s="18"/>
      <c r="T259" s="18"/>
      <c r="U259" s="24"/>
      <c r="V259" s="24"/>
      <c r="W259" s="24"/>
      <c r="X259" s="24"/>
      <c r="Y259" s="37">
        <v>222</v>
      </c>
      <c r="Z259" s="47">
        <f t="shared" si="59"/>
        <v>52314</v>
      </c>
      <c r="AA259" s="79">
        <f t="shared" si="60"/>
        <v>9620.37039629635</v>
      </c>
      <c r="AB259" s="48">
        <f t="shared" si="61"/>
        <v>9105.5555711111429</v>
      </c>
      <c r="AC259" s="88">
        <f t="shared" si="62"/>
        <v>52315</v>
      </c>
      <c r="AD259" s="2"/>
      <c r="AE259" s="2"/>
      <c r="AF259" s="2"/>
      <c r="AG259" s="2"/>
      <c r="AH259" s="2"/>
      <c r="AI259" s="2"/>
      <c r="AJ259" s="2"/>
      <c r="AK259" s="2"/>
      <c r="AL259" s="2"/>
      <c r="AM259" s="2"/>
      <c r="AN259" s="2"/>
    </row>
    <row r="260" spans="1:40" x14ac:dyDescent="0.4">
      <c r="A260" s="20">
        <f t="shared" si="53"/>
        <v>223</v>
      </c>
      <c r="B260" s="12">
        <f t="shared" si="66"/>
        <v>52322</v>
      </c>
      <c r="C260" s="13">
        <f t="shared" si="63"/>
        <v>31</v>
      </c>
      <c r="D260" s="16">
        <f t="shared" si="54"/>
        <v>9680.5555842593185</v>
      </c>
      <c r="E260" s="16">
        <f t="shared" si="57"/>
        <v>9141.666683888925</v>
      </c>
      <c r="F260" s="16">
        <f t="shared" si="64"/>
        <v>1347.2222509259839</v>
      </c>
      <c r="G260" s="16">
        <f t="shared" si="65"/>
        <v>808.33335055559019</v>
      </c>
      <c r="H260" s="21">
        <f t="shared" si="58"/>
        <v>8333.3333333333339</v>
      </c>
      <c r="I260" s="16">
        <f t="shared" si="55"/>
        <v>141666.67000000671</v>
      </c>
      <c r="J260" s="16"/>
      <c r="K260" s="16"/>
      <c r="L260" s="16"/>
      <c r="M260" s="16"/>
      <c r="N260" s="16"/>
      <c r="O260" s="16"/>
      <c r="P260" s="18"/>
      <c r="Q260" s="16"/>
      <c r="R260" s="18">
        <f t="shared" si="52"/>
        <v>0</v>
      </c>
      <c r="S260" s="18"/>
      <c r="T260" s="18"/>
      <c r="U260" s="24"/>
      <c r="V260" s="24"/>
      <c r="W260" s="24"/>
      <c r="X260" s="24"/>
      <c r="Y260" s="37">
        <v>223</v>
      </c>
      <c r="Z260" s="47">
        <f t="shared" si="59"/>
        <v>52345</v>
      </c>
      <c r="AA260" s="79">
        <f t="shared" si="60"/>
        <v>9680.5555842593185</v>
      </c>
      <c r="AB260" s="48">
        <f t="shared" si="61"/>
        <v>9141.666683888925</v>
      </c>
      <c r="AC260" s="88">
        <f t="shared" si="62"/>
        <v>52346</v>
      </c>
      <c r="AD260" s="2"/>
      <c r="AE260" s="2"/>
      <c r="AF260" s="2"/>
      <c r="AG260" s="2"/>
      <c r="AH260" s="2"/>
      <c r="AI260" s="2"/>
      <c r="AJ260" s="2"/>
      <c r="AK260" s="2"/>
      <c r="AL260" s="2"/>
      <c r="AM260" s="2"/>
      <c r="AN260" s="2"/>
    </row>
    <row r="261" spans="1:40" x14ac:dyDescent="0.4">
      <c r="A261" s="20">
        <f t="shared" si="53"/>
        <v>224</v>
      </c>
      <c r="B261" s="12">
        <f t="shared" si="66"/>
        <v>52352</v>
      </c>
      <c r="C261" s="13">
        <f t="shared" si="63"/>
        <v>30</v>
      </c>
      <c r="D261" s="16">
        <f t="shared" si="54"/>
        <v>9569.4444722222797</v>
      </c>
      <c r="E261" s="16">
        <f t="shared" si="57"/>
        <v>9075.0000166667014</v>
      </c>
      <c r="F261" s="16">
        <f t="shared" si="64"/>
        <v>1236.1111388889449</v>
      </c>
      <c r="G261" s="16">
        <f t="shared" si="65"/>
        <v>741.66668333336679</v>
      </c>
      <c r="H261" s="21">
        <f t="shared" si="58"/>
        <v>8333.3333333333339</v>
      </c>
      <c r="I261" s="16">
        <f t="shared" si="55"/>
        <v>133333.33666667336</v>
      </c>
      <c r="J261" s="16"/>
      <c r="K261" s="16"/>
      <c r="L261" s="16"/>
      <c r="M261" s="16"/>
      <c r="N261" s="16"/>
      <c r="O261" s="16"/>
      <c r="P261" s="18"/>
      <c r="Q261" s="16"/>
      <c r="R261" s="18">
        <f t="shared" si="52"/>
        <v>0</v>
      </c>
      <c r="S261" s="18"/>
      <c r="T261" s="18"/>
      <c r="U261" s="24"/>
      <c r="V261" s="24"/>
      <c r="W261" s="24"/>
      <c r="X261" s="24"/>
      <c r="Y261" s="37">
        <v>224</v>
      </c>
      <c r="Z261" s="47">
        <f t="shared" si="59"/>
        <v>52375</v>
      </c>
      <c r="AA261" s="79">
        <f t="shared" si="60"/>
        <v>9569.4444722222797</v>
      </c>
      <c r="AB261" s="48">
        <f t="shared" si="61"/>
        <v>9075.0000166667014</v>
      </c>
      <c r="AC261" s="88">
        <f t="shared" si="62"/>
        <v>52376</v>
      </c>
      <c r="AD261" s="2"/>
      <c r="AE261" s="2"/>
      <c r="AF261" s="2"/>
      <c r="AG261" s="2"/>
      <c r="AH261" s="2"/>
      <c r="AI261" s="2"/>
      <c r="AJ261" s="2"/>
      <c r="AK261" s="2"/>
      <c r="AL261" s="2"/>
      <c r="AM261" s="2"/>
      <c r="AN261" s="2"/>
    </row>
    <row r="262" spans="1:40" x14ac:dyDescent="0.4">
      <c r="A262" s="20">
        <f t="shared" si="53"/>
        <v>225</v>
      </c>
      <c r="B262" s="12">
        <f t="shared" si="66"/>
        <v>52383</v>
      </c>
      <c r="C262" s="13">
        <f t="shared" si="63"/>
        <v>31</v>
      </c>
      <c r="D262" s="16">
        <f t="shared" si="54"/>
        <v>9537.0370657407984</v>
      </c>
      <c r="E262" s="16">
        <f t="shared" si="57"/>
        <v>9055.5555727778137</v>
      </c>
      <c r="F262" s="16">
        <f t="shared" si="64"/>
        <v>1203.7037324074652</v>
      </c>
      <c r="G262" s="16">
        <f t="shared" si="65"/>
        <v>722.2222394444791</v>
      </c>
      <c r="H262" s="21">
        <f t="shared" si="58"/>
        <v>8333.3333333333339</v>
      </c>
      <c r="I262" s="16">
        <f t="shared" si="55"/>
        <v>125000.00333334004</v>
      </c>
      <c r="J262" s="16"/>
      <c r="K262" s="16"/>
      <c r="L262" s="16"/>
      <c r="M262" s="16"/>
      <c r="N262" s="16"/>
      <c r="O262" s="16"/>
      <c r="P262" s="18"/>
      <c r="Q262" s="16"/>
      <c r="R262" s="18">
        <f t="shared" si="52"/>
        <v>0</v>
      </c>
      <c r="S262" s="18"/>
      <c r="T262" s="18"/>
      <c r="U262" s="24"/>
      <c r="V262" s="24"/>
      <c r="W262" s="24"/>
      <c r="X262" s="24"/>
      <c r="Y262" s="37">
        <v>225</v>
      </c>
      <c r="Z262" s="47">
        <f t="shared" si="59"/>
        <v>52406</v>
      </c>
      <c r="AA262" s="79">
        <f t="shared" si="60"/>
        <v>9537.0370657407984</v>
      </c>
      <c r="AB262" s="48">
        <f t="shared" si="61"/>
        <v>9055.5555727778137</v>
      </c>
      <c r="AC262" s="88">
        <f t="shared" si="62"/>
        <v>52407</v>
      </c>
      <c r="AD262" s="2"/>
      <c r="AE262" s="2"/>
      <c r="AF262" s="2"/>
      <c r="AG262" s="2"/>
      <c r="AH262" s="2"/>
      <c r="AI262" s="2"/>
      <c r="AJ262" s="2"/>
      <c r="AK262" s="2"/>
      <c r="AL262" s="2"/>
      <c r="AM262" s="2"/>
      <c r="AN262" s="2"/>
    </row>
    <row r="263" spans="1:40" x14ac:dyDescent="0.4">
      <c r="A263" s="20">
        <f t="shared" si="53"/>
        <v>226</v>
      </c>
      <c r="B263" s="12">
        <f t="shared" si="66"/>
        <v>52413</v>
      </c>
      <c r="C263" s="13">
        <f t="shared" si="63"/>
        <v>30</v>
      </c>
      <c r="D263" s="16">
        <f t="shared" si="54"/>
        <v>9430.5555833333892</v>
      </c>
      <c r="E263" s="16">
        <f t="shared" si="57"/>
        <v>8991.6666833333675</v>
      </c>
      <c r="F263" s="16">
        <f t="shared" si="64"/>
        <v>1097.222250000056</v>
      </c>
      <c r="G263" s="16">
        <f t="shared" si="65"/>
        <v>658.33335000003342</v>
      </c>
      <c r="H263" s="21">
        <f t="shared" si="58"/>
        <v>8333.3333333333339</v>
      </c>
      <c r="I263" s="16">
        <f t="shared" si="55"/>
        <v>116666.67000000671</v>
      </c>
      <c r="J263" s="16"/>
      <c r="K263" s="16"/>
      <c r="L263" s="16"/>
      <c r="M263" s="16"/>
      <c r="N263" s="16"/>
      <c r="O263" s="16"/>
      <c r="P263" s="18"/>
      <c r="Q263" s="16"/>
      <c r="R263" s="18">
        <f t="shared" si="52"/>
        <v>0</v>
      </c>
      <c r="S263" s="18"/>
      <c r="T263" s="18"/>
      <c r="U263" s="24"/>
      <c r="V263" s="24"/>
      <c r="W263" s="24"/>
      <c r="X263" s="24"/>
      <c r="Y263" s="37">
        <v>226</v>
      </c>
      <c r="Z263" s="47">
        <f t="shared" si="59"/>
        <v>52436</v>
      </c>
      <c r="AA263" s="79">
        <f t="shared" si="60"/>
        <v>9430.5555833333892</v>
      </c>
      <c r="AB263" s="48">
        <f t="shared" si="61"/>
        <v>8991.6666833333675</v>
      </c>
      <c r="AC263" s="88">
        <f t="shared" si="62"/>
        <v>52437</v>
      </c>
      <c r="AD263" s="2"/>
      <c r="AE263" s="2"/>
      <c r="AF263" s="2"/>
      <c r="AG263" s="2"/>
      <c r="AH263" s="2"/>
      <c r="AI263" s="2"/>
      <c r="AJ263" s="2"/>
      <c r="AK263" s="2"/>
      <c r="AL263" s="2"/>
      <c r="AM263" s="2"/>
      <c r="AN263" s="2"/>
    </row>
    <row r="264" spans="1:40" x14ac:dyDescent="0.4">
      <c r="A264" s="20">
        <f t="shared" si="53"/>
        <v>227</v>
      </c>
      <c r="B264" s="12">
        <f t="shared" si="66"/>
        <v>52444</v>
      </c>
      <c r="C264" s="13">
        <f t="shared" si="63"/>
        <v>31</v>
      </c>
      <c r="D264" s="16">
        <f t="shared" si="54"/>
        <v>9393.5185472222802</v>
      </c>
      <c r="E264" s="16">
        <f t="shared" si="57"/>
        <v>8969.4444616667024</v>
      </c>
      <c r="F264" s="16">
        <f t="shared" si="64"/>
        <v>1060.1852138889467</v>
      </c>
      <c r="G264" s="16">
        <f t="shared" si="65"/>
        <v>636.1111283333679</v>
      </c>
      <c r="H264" s="21">
        <f t="shared" si="58"/>
        <v>8333.3333333333339</v>
      </c>
      <c r="I264" s="16">
        <f t="shared" si="55"/>
        <v>108333.33666667338</v>
      </c>
      <c r="J264" s="16"/>
      <c r="K264" s="16"/>
      <c r="L264" s="16"/>
      <c r="M264" s="16"/>
      <c r="N264" s="16"/>
      <c r="O264" s="16"/>
      <c r="P264" s="18"/>
      <c r="Q264" s="16"/>
      <c r="R264" s="18">
        <f t="shared" si="52"/>
        <v>0</v>
      </c>
      <c r="S264" s="18"/>
      <c r="T264" s="18"/>
      <c r="U264" s="24"/>
      <c r="V264" s="24"/>
      <c r="W264" s="24"/>
      <c r="X264" s="24"/>
      <c r="Y264" s="37">
        <v>227</v>
      </c>
      <c r="Z264" s="47">
        <f t="shared" si="59"/>
        <v>52467</v>
      </c>
      <c r="AA264" s="79">
        <f t="shared" si="60"/>
        <v>9393.5185472222802</v>
      </c>
      <c r="AB264" s="48">
        <f t="shared" si="61"/>
        <v>8969.4444616667024</v>
      </c>
      <c r="AC264" s="88">
        <f t="shared" si="62"/>
        <v>52468</v>
      </c>
      <c r="AD264" s="2"/>
      <c r="AE264" s="2"/>
      <c r="AF264" s="2"/>
      <c r="AG264" s="2"/>
      <c r="AH264" s="2"/>
      <c r="AI264" s="2"/>
      <c r="AJ264" s="2"/>
      <c r="AK264" s="2"/>
      <c r="AL264" s="2"/>
      <c r="AM264" s="2"/>
      <c r="AN264" s="2"/>
    </row>
    <row r="265" spans="1:40" x14ac:dyDescent="0.4">
      <c r="A265" s="20">
        <f t="shared" si="53"/>
        <v>228</v>
      </c>
      <c r="B265" s="12">
        <f t="shared" si="66"/>
        <v>52475</v>
      </c>
      <c r="C265" s="13">
        <f t="shared" si="63"/>
        <v>31</v>
      </c>
      <c r="D265" s="16">
        <f t="shared" si="54"/>
        <v>9321.7592879630211</v>
      </c>
      <c r="E265" s="16">
        <f t="shared" si="57"/>
        <v>8926.3889061111458</v>
      </c>
      <c r="F265" s="16">
        <f t="shared" si="64"/>
        <v>988.42595462968745</v>
      </c>
      <c r="G265" s="16">
        <f t="shared" si="65"/>
        <v>593.05557277781236</v>
      </c>
      <c r="H265" s="21">
        <f t="shared" si="58"/>
        <v>8333.3333333333339</v>
      </c>
      <c r="I265" s="16">
        <f t="shared" si="55"/>
        <v>100000.00333334005</v>
      </c>
      <c r="J265" s="16"/>
      <c r="K265" s="16"/>
      <c r="L265" s="16"/>
      <c r="M265" s="16"/>
      <c r="N265" s="16"/>
      <c r="O265" s="16"/>
      <c r="P265" s="18"/>
      <c r="Q265" s="16"/>
      <c r="R265" s="18">
        <f t="shared" si="52"/>
        <v>31250</v>
      </c>
      <c r="S265" s="18"/>
      <c r="T265" s="18"/>
      <c r="U265" s="24"/>
      <c r="V265" s="24"/>
      <c r="W265" s="24"/>
      <c r="X265" s="24"/>
      <c r="Y265" s="37">
        <v>228</v>
      </c>
      <c r="Z265" s="47">
        <f t="shared" si="59"/>
        <v>52498</v>
      </c>
      <c r="AA265" s="79">
        <f t="shared" si="60"/>
        <v>40571.759287963025</v>
      </c>
      <c r="AB265" s="48">
        <f t="shared" si="61"/>
        <v>40176.388906111148</v>
      </c>
      <c r="AC265" s="88">
        <f t="shared" si="62"/>
        <v>52499</v>
      </c>
      <c r="AD265" s="2"/>
      <c r="AE265" s="2"/>
      <c r="AF265" s="2"/>
      <c r="AG265" s="2"/>
      <c r="AH265" s="2"/>
      <c r="AI265" s="2"/>
      <c r="AJ265" s="2"/>
      <c r="AK265" s="2"/>
      <c r="AL265" s="2"/>
      <c r="AM265" s="2"/>
      <c r="AN265" s="2"/>
    </row>
    <row r="266" spans="1:40" x14ac:dyDescent="0.4">
      <c r="A266" s="20">
        <f t="shared" si="53"/>
        <v>229</v>
      </c>
      <c r="B266" s="12">
        <f t="shared" si="66"/>
        <v>52505</v>
      </c>
      <c r="C266" s="13">
        <f t="shared" si="63"/>
        <v>30</v>
      </c>
      <c r="D266" s="16">
        <f t="shared" si="54"/>
        <v>9222.2222500000571</v>
      </c>
      <c r="E266" s="16">
        <f t="shared" si="57"/>
        <v>8866.6666833333675</v>
      </c>
      <c r="F266" s="16">
        <f t="shared" si="64"/>
        <v>888.88891666672271</v>
      </c>
      <c r="G266" s="16">
        <f t="shared" si="65"/>
        <v>533.33335000003353</v>
      </c>
      <c r="H266" s="21">
        <f t="shared" si="58"/>
        <v>8333.3333333333339</v>
      </c>
      <c r="I266" s="16">
        <f t="shared" si="55"/>
        <v>91666.670000006721</v>
      </c>
      <c r="J266" s="16"/>
      <c r="K266" s="16"/>
      <c r="L266" s="16"/>
      <c r="M266" s="16"/>
      <c r="N266" s="16"/>
      <c r="O266" s="16"/>
      <c r="P266" s="18"/>
      <c r="Q266" s="16"/>
      <c r="R266" s="18">
        <f t="shared" si="52"/>
        <v>0</v>
      </c>
      <c r="S266" s="18"/>
      <c r="T266" s="18"/>
      <c r="U266" s="24"/>
      <c r="V266" s="24"/>
      <c r="W266" s="24"/>
      <c r="X266" s="24"/>
      <c r="Y266" s="37">
        <v>229</v>
      </c>
      <c r="Z266" s="47">
        <f t="shared" si="59"/>
        <v>52528</v>
      </c>
      <c r="AA266" s="79">
        <f t="shared" si="60"/>
        <v>9222.2222500000571</v>
      </c>
      <c r="AB266" s="48">
        <f t="shared" si="61"/>
        <v>8866.6666833333675</v>
      </c>
      <c r="AC266" s="88">
        <f t="shared" si="62"/>
        <v>52529</v>
      </c>
      <c r="AD266" s="2"/>
      <c r="AE266" s="2"/>
      <c r="AF266" s="2"/>
      <c r="AG266" s="2"/>
      <c r="AH266" s="2"/>
      <c r="AI266" s="2"/>
      <c r="AJ266" s="2"/>
      <c r="AK266" s="2"/>
      <c r="AL266" s="2"/>
      <c r="AM266" s="2"/>
      <c r="AN266" s="2"/>
    </row>
    <row r="267" spans="1:40" x14ac:dyDescent="0.4">
      <c r="A267" s="20">
        <f t="shared" si="53"/>
        <v>230</v>
      </c>
      <c r="B267" s="12">
        <f t="shared" si="66"/>
        <v>52536</v>
      </c>
      <c r="C267" s="13">
        <f t="shared" si="63"/>
        <v>31</v>
      </c>
      <c r="D267" s="16">
        <f t="shared" si="54"/>
        <v>9178.2407694445028</v>
      </c>
      <c r="E267" s="16">
        <f t="shared" si="57"/>
        <v>8840.2777950000345</v>
      </c>
      <c r="F267" s="16">
        <f t="shared" si="64"/>
        <v>844.90743611116909</v>
      </c>
      <c r="G267" s="16">
        <f t="shared" si="65"/>
        <v>506.94446166670139</v>
      </c>
      <c r="H267" s="21">
        <f t="shared" si="58"/>
        <v>8333.3333333333339</v>
      </c>
      <c r="I267" s="16">
        <f t="shared" si="55"/>
        <v>83333.336666673393</v>
      </c>
      <c r="J267" s="16"/>
      <c r="K267" s="16"/>
      <c r="L267" s="16"/>
      <c r="M267" s="16"/>
      <c r="N267" s="16"/>
      <c r="O267" s="16"/>
      <c r="P267" s="18"/>
      <c r="Q267" s="16"/>
      <c r="R267" s="18">
        <f t="shared" si="52"/>
        <v>0</v>
      </c>
      <c r="S267" s="18"/>
      <c r="T267" s="18"/>
      <c r="U267" s="24"/>
      <c r="V267" s="24"/>
      <c r="W267" s="24"/>
      <c r="X267" s="24"/>
      <c r="Y267" s="37">
        <v>230</v>
      </c>
      <c r="Z267" s="47">
        <f t="shared" si="59"/>
        <v>52559</v>
      </c>
      <c r="AA267" s="79">
        <f t="shared" si="60"/>
        <v>9178.2407694445028</v>
      </c>
      <c r="AB267" s="48">
        <f t="shared" si="61"/>
        <v>8840.2777950000345</v>
      </c>
      <c r="AC267" s="88">
        <f t="shared" si="62"/>
        <v>52560</v>
      </c>
      <c r="AD267" s="2"/>
      <c r="AE267" s="2"/>
      <c r="AF267" s="2"/>
      <c r="AG267" s="2"/>
      <c r="AH267" s="2"/>
      <c r="AI267" s="2"/>
      <c r="AJ267" s="2"/>
      <c r="AK267" s="2"/>
      <c r="AL267" s="2"/>
      <c r="AM267" s="2"/>
      <c r="AN267" s="2"/>
    </row>
    <row r="268" spans="1:40" x14ac:dyDescent="0.4">
      <c r="A268" s="20">
        <f t="shared" si="53"/>
        <v>231</v>
      </c>
      <c r="B268" s="12">
        <f t="shared" si="66"/>
        <v>52566</v>
      </c>
      <c r="C268" s="13">
        <f t="shared" si="63"/>
        <v>30</v>
      </c>
      <c r="D268" s="16">
        <f t="shared" si="54"/>
        <v>9083.3333611111684</v>
      </c>
      <c r="E268" s="16">
        <f t="shared" si="57"/>
        <v>8783.3333500000335</v>
      </c>
      <c r="F268" s="16">
        <f t="shared" si="64"/>
        <v>750.00002777783391</v>
      </c>
      <c r="G268" s="16">
        <f t="shared" si="65"/>
        <v>450.00001666670033</v>
      </c>
      <c r="H268" s="21">
        <f t="shared" si="58"/>
        <v>8333.3333333333339</v>
      </c>
      <c r="I268" s="16">
        <f t="shared" si="55"/>
        <v>75000.003333340064</v>
      </c>
      <c r="J268" s="16"/>
      <c r="K268" s="16"/>
      <c r="L268" s="16"/>
      <c r="M268" s="16"/>
      <c r="N268" s="16"/>
      <c r="O268" s="16"/>
      <c r="P268" s="18"/>
      <c r="Q268" s="16"/>
      <c r="R268" s="18">
        <f t="shared" si="52"/>
        <v>0</v>
      </c>
      <c r="S268" s="18"/>
      <c r="T268" s="18"/>
      <c r="U268" s="24"/>
      <c r="V268" s="24"/>
      <c r="W268" s="24"/>
      <c r="X268" s="24"/>
      <c r="Y268" s="37">
        <v>231</v>
      </c>
      <c r="Z268" s="47">
        <f t="shared" si="59"/>
        <v>52589</v>
      </c>
      <c r="AA268" s="79">
        <f t="shared" si="60"/>
        <v>9083.3333611111684</v>
      </c>
      <c r="AB268" s="48">
        <f t="shared" si="61"/>
        <v>8783.3333500000335</v>
      </c>
      <c r="AC268" s="88">
        <f t="shared" si="62"/>
        <v>52590</v>
      </c>
      <c r="AD268" s="2"/>
      <c r="AE268" s="2"/>
      <c r="AF268" s="2"/>
      <c r="AG268" s="2"/>
      <c r="AH268" s="2"/>
      <c r="AI268" s="2"/>
      <c r="AJ268" s="2"/>
      <c r="AK268" s="2"/>
      <c r="AL268" s="2"/>
      <c r="AM268" s="2"/>
      <c r="AN268" s="2"/>
    </row>
    <row r="269" spans="1:40" x14ac:dyDescent="0.4">
      <c r="A269" s="20">
        <f t="shared" si="53"/>
        <v>232</v>
      </c>
      <c r="B269" s="12">
        <f t="shared" si="66"/>
        <v>52597</v>
      </c>
      <c r="C269" s="13">
        <f t="shared" si="63"/>
        <v>31</v>
      </c>
      <c r="D269" s="16">
        <f t="shared" si="54"/>
        <v>9034.7222509259846</v>
      </c>
      <c r="E269" s="16">
        <f t="shared" si="57"/>
        <v>8754.166683888925</v>
      </c>
      <c r="F269" s="16">
        <f t="shared" si="64"/>
        <v>701.38891759265061</v>
      </c>
      <c r="G269" s="16">
        <f t="shared" si="65"/>
        <v>420.8333505555903</v>
      </c>
      <c r="H269" s="21">
        <f t="shared" si="58"/>
        <v>8333.3333333333339</v>
      </c>
      <c r="I269" s="16">
        <f t="shared" si="55"/>
        <v>66666.670000006736</v>
      </c>
      <c r="J269" s="16"/>
      <c r="K269" s="16"/>
      <c r="L269" s="16"/>
      <c r="M269" s="16"/>
      <c r="N269" s="16"/>
      <c r="O269" s="16"/>
      <c r="P269" s="18"/>
      <c r="Q269" s="16"/>
      <c r="R269" s="18">
        <f t="shared" si="52"/>
        <v>0</v>
      </c>
      <c r="S269" s="18"/>
      <c r="T269" s="18"/>
      <c r="U269" s="24"/>
      <c r="V269" s="24"/>
      <c r="W269" s="24"/>
      <c r="X269" s="24"/>
      <c r="Y269" s="37">
        <v>232</v>
      </c>
      <c r="Z269" s="47">
        <f t="shared" si="59"/>
        <v>52620</v>
      </c>
      <c r="AA269" s="79">
        <f t="shared" si="60"/>
        <v>9034.7222509259846</v>
      </c>
      <c r="AB269" s="48">
        <f t="shared" si="61"/>
        <v>8754.166683888925</v>
      </c>
      <c r="AC269" s="88">
        <f t="shared" si="62"/>
        <v>52621</v>
      </c>
      <c r="AD269" s="2"/>
      <c r="AE269" s="2"/>
      <c r="AF269" s="2"/>
      <c r="AG269" s="2"/>
      <c r="AH269" s="2"/>
      <c r="AI269" s="2"/>
      <c r="AJ269" s="2"/>
      <c r="AK269" s="2"/>
      <c r="AL269" s="2"/>
      <c r="AM269" s="2"/>
      <c r="AN269" s="2"/>
    </row>
    <row r="270" spans="1:40" x14ac:dyDescent="0.4">
      <c r="A270" s="20">
        <f t="shared" si="53"/>
        <v>233</v>
      </c>
      <c r="B270" s="12">
        <f t="shared" si="66"/>
        <v>52628</v>
      </c>
      <c r="C270" s="13">
        <f t="shared" si="63"/>
        <v>31</v>
      </c>
      <c r="D270" s="16">
        <f t="shared" si="54"/>
        <v>8962.9629916667254</v>
      </c>
      <c r="E270" s="16">
        <f t="shared" si="57"/>
        <v>8711.1111283333685</v>
      </c>
      <c r="F270" s="16">
        <f t="shared" si="64"/>
        <v>629.62965833339126</v>
      </c>
      <c r="G270" s="16">
        <f t="shared" si="65"/>
        <v>377.77779500003476</v>
      </c>
      <c r="H270" s="21">
        <f t="shared" si="58"/>
        <v>8333.3333333333339</v>
      </c>
      <c r="I270" s="16">
        <f t="shared" si="55"/>
        <v>58333.3366666734</v>
      </c>
      <c r="J270" s="16"/>
      <c r="K270" s="16"/>
      <c r="L270" s="16"/>
      <c r="M270" s="16"/>
      <c r="N270" s="16"/>
      <c r="O270" s="16"/>
      <c r="P270" s="18"/>
      <c r="Q270" s="16"/>
      <c r="R270" s="18">
        <f t="shared" si="52"/>
        <v>0</v>
      </c>
      <c r="S270" s="18"/>
      <c r="T270" s="18"/>
      <c r="U270" s="24"/>
      <c r="V270" s="24"/>
      <c r="W270" s="24"/>
      <c r="X270" s="24"/>
      <c r="Y270" s="37">
        <v>233</v>
      </c>
      <c r="Z270" s="47">
        <f t="shared" si="59"/>
        <v>52651</v>
      </c>
      <c r="AA270" s="79">
        <f t="shared" si="60"/>
        <v>8962.9629916667254</v>
      </c>
      <c r="AB270" s="48">
        <f t="shared" si="61"/>
        <v>8711.1111283333685</v>
      </c>
      <c r="AC270" s="88">
        <f t="shared" si="62"/>
        <v>52652</v>
      </c>
      <c r="AD270" s="2"/>
      <c r="AE270" s="2"/>
      <c r="AF270" s="2"/>
      <c r="AG270" s="2"/>
      <c r="AH270" s="2"/>
      <c r="AI270" s="2"/>
      <c r="AJ270" s="2"/>
      <c r="AK270" s="2"/>
      <c r="AL270" s="2"/>
      <c r="AM270" s="2"/>
      <c r="AN270" s="2"/>
    </row>
    <row r="271" spans="1:40" x14ac:dyDescent="0.4">
      <c r="A271" s="20">
        <f t="shared" si="53"/>
        <v>234</v>
      </c>
      <c r="B271" s="12">
        <f t="shared" si="66"/>
        <v>52657</v>
      </c>
      <c r="C271" s="13">
        <f t="shared" si="63"/>
        <v>29</v>
      </c>
      <c r="D271" s="16">
        <f t="shared" si="54"/>
        <v>8858.7963231482026</v>
      </c>
      <c r="E271" s="16">
        <f t="shared" si="57"/>
        <v>8648.6111272222552</v>
      </c>
      <c r="F271" s="16">
        <f t="shared" si="64"/>
        <v>525.46298981486916</v>
      </c>
      <c r="G271" s="16">
        <f t="shared" si="65"/>
        <v>315.27779388892145</v>
      </c>
      <c r="H271" s="21">
        <f t="shared" si="58"/>
        <v>8333.3333333333339</v>
      </c>
      <c r="I271" s="16">
        <f t="shared" si="55"/>
        <v>50000.003333340064</v>
      </c>
      <c r="J271" s="16"/>
      <c r="K271" s="16"/>
      <c r="L271" s="16"/>
      <c r="M271" s="16"/>
      <c r="N271" s="16"/>
      <c r="O271" s="16"/>
      <c r="P271" s="18"/>
      <c r="Q271" s="16"/>
      <c r="R271" s="18">
        <f t="shared" si="52"/>
        <v>0</v>
      </c>
      <c r="S271" s="18"/>
      <c r="T271" s="18"/>
      <c r="U271" s="24"/>
      <c r="V271" s="24"/>
      <c r="W271" s="24"/>
      <c r="X271" s="24"/>
      <c r="Y271" s="37">
        <v>234</v>
      </c>
      <c r="Z271" s="47">
        <f t="shared" si="59"/>
        <v>52680</v>
      </c>
      <c r="AA271" s="79">
        <f t="shared" si="60"/>
        <v>8858.7963231482026</v>
      </c>
      <c r="AB271" s="48">
        <f t="shared" si="61"/>
        <v>8648.6111272222552</v>
      </c>
      <c r="AC271" s="88">
        <f t="shared" si="62"/>
        <v>52681</v>
      </c>
      <c r="AD271" s="2"/>
      <c r="AE271" s="2"/>
      <c r="AF271" s="2"/>
      <c r="AG271" s="2"/>
      <c r="AH271" s="2"/>
      <c r="AI271" s="2"/>
      <c r="AJ271" s="2"/>
      <c r="AK271" s="2"/>
      <c r="AL271" s="2"/>
      <c r="AM271" s="2"/>
      <c r="AN271" s="2"/>
    </row>
    <row r="272" spans="1:40" x14ac:dyDescent="0.4">
      <c r="A272" s="20">
        <f t="shared" si="53"/>
        <v>235</v>
      </c>
      <c r="B272" s="12">
        <f t="shared" si="66"/>
        <v>52688</v>
      </c>
      <c r="C272" s="13">
        <f t="shared" si="63"/>
        <v>31</v>
      </c>
      <c r="D272" s="16">
        <f t="shared" si="54"/>
        <v>8819.4444731482072</v>
      </c>
      <c r="E272" s="16">
        <f t="shared" si="57"/>
        <v>8625.0000172222572</v>
      </c>
      <c r="F272" s="16">
        <f t="shared" si="64"/>
        <v>486.11113981487279</v>
      </c>
      <c r="G272" s="16">
        <f t="shared" si="65"/>
        <v>291.66668388892367</v>
      </c>
      <c r="H272" s="21">
        <f t="shared" si="58"/>
        <v>8333.3333333333339</v>
      </c>
      <c r="I272" s="16">
        <f t="shared" si="55"/>
        <v>41666.670000006729</v>
      </c>
      <c r="J272" s="16"/>
      <c r="K272" s="16"/>
      <c r="L272" s="16"/>
      <c r="M272" s="16"/>
      <c r="N272" s="16"/>
      <c r="O272" s="16"/>
      <c r="P272" s="18"/>
      <c r="Q272" s="16"/>
      <c r="R272" s="18">
        <f t="shared" si="52"/>
        <v>0</v>
      </c>
      <c r="S272" s="18"/>
      <c r="T272" s="18"/>
      <c r="U272" s="24"/>
      <c r="V272" s="24"/>
      <c r="W272" s="24"/>
      <c r="X272" s="24"/>
      <c r="Y272" s="37">
        <v>235</v>
      </c>
      <c r="Z272" s="47">
        <f t="shared" si="59"/>
        <v>52711</v>
      </c>
      <c r="AA272" s="79">
        <f t="shared" si="60"/>
        <v>8819.4444731482072</v>
      </c>
      <c r="AB272" s="48">
        <f t="shared" si="61"/>
        <v>8625.0000172222572</v>
      </c>
      <c r="AC272" s="88">
        <f t="shared" si="62"/>
        <v>52712</v>
      </c>
      <c r="AD272" s="2"/>
      <c r="AE272" s="2"/>
      <c r="AF272" s="2"/>
      <c r="AG272" s="2"/>
      <c r="AH272" s="2"/>
      <c r="AI272" s="2"/>
      <c r="AJ272" s="2"/>
      <c r="AK272" s="2"/>
      <c r="AL272" s="2"/>
      <c r="AM272" s="2"/>
      <c r="AN272" s="2"/>
    </row>
    <row r="273" spans="1:40" x14ac:dyDescent="0.4">
      <c r="A273" s="20">
        <f t="shared" si="53"/>
        <v>236</v>
      </c>
      <c r="B273" s="12">
        <f t="shared" si="66"/>
        <v>52718</v>
      </c>
      <c r="C273" s="13">
        <f t="shared" si="63"/>
        <v>30</v>
      </c>
      <c r="D273" s="16">
        <f t="shared" si="54"/>
        <v>8736.1111388889458</v>
      </c>
      <c r="E273" s="16">
        <f t="shared" si="57"/>
        <v>8575.0000166667014</v>
      </c>
      <c r="F273" s="16">
        <f t="shared" si="64"/>
        <v>402.77780555561162</v>
      </c>
      <c r="G273" s="16">
        <f t="shared" si="65"/>
        <v>241.66668333336696</v>
      </c>
      <c r="H273" s="21">
        <f t="shared" si="58"/>
        <v>8333.3333333333339</v>
      </c>
      <c r="I273" s="16">
        <f t="shared" si="55"/>
        <v>33333.336666673393</v>
      </c>
      <c r="J273" s="16"/>
      <c r="K273" s="16"/>
      <c r="L273" s="16"/>
      <c r="M273" s="16"/>
      <c r="N273" s="16"/>
      <c r="O273" s="16"/>
      <c r="P273" s="18"/>
      <c r="Q273" s="16"/>
      <c r="R273" s="18">
        <f t="shared" si="52"/>
        <v>0</v>
      </c>
      <c r="S273" s="18"/>
      <c r="T273" s="18"/>
      <c r="U273" s="24"/>
      <c r="V273" s="24"/>
      <c r="W273" s="24"/>
      <c r="X273" s="24"/>
      <c r="Y273" s="37">
        <v>236</v>
      </c>
      <c r="Z273" s="47">
        <f t="shared" si="59"/>
        <v>52741</v>
      </c>
      <c r="AA273" s="79">
        <f t="shared" si="60"/>
        <v>8736.1111388889458</v>
      </c>
      <c r="AB273" s="48">
        <f t="shared" si="61"/>
        <v>8575.0000166667014</v>
      </c>
      <c r="AC273" s="88">
        <f t="shared" si="62"/>
        <v>52742</v>
      </c>
      <c r="AD273" s="2"/>
      <c r="AE273" s="2"/>
      <c r="AF273" s="2"/>
      <c r="AG273" s="2"/>
      <c r="AH273" s="2"/>
      <c r="AI273" s="2"/>
      <c r="AJ273" s="2"/>
      <c r="AK273" s="2"/>
      <c r="AL273" s="2"/>
      <c r="AM273" s="2"/>
      <c r="AN273" s="2"/>
    </row>
    <row r="274" spans="1:40" x14ac:dyDescent="0.4">
      <c r="A274" s="20">
        <f t="shared" si="53"/>
        <v>237</v>
      </c>
      <c r="B274" s="12">
        <f t="shared" si="66"/>
        <v>52749</v>
      </c>
      <c r="C274" s="13">
        <f t="shared" si="63"/>
        <v>31</v>
      </c>
      <c r="D274" s="16">
        <f t="shared" si="54"/>
        <v>8675.9259546296889</v>
      </c>
      <c r="E274" s="16">
        <f t="shared" si="57"/>
        <v>8538.8889061111458</v>
      </c>
      <c r="F274" s="16">
        <f t="shared" si="64"/>
        <v>342.59262129635425</v>
      </c>
      <c r="G274" s="16">
        <f t="shared" si="65"/>
        <v>205.55557277781253</v>
      </c>
      <c r="H274" s="21">
        <f t="shared" si="58"/>
        <v>8333.3333333333339</v>
      </c>
      <c r="I274" s="16">
        <f t="shared" si="55"/>
        <v>25000.003333340057</v>
      </c>
      <c r="J274" s="16"/>
      <c r="K274" s="16"/>
      <c r="L274" s="16"/>
      <c r="M274" s="16"/>
      <c r="N274" s="16"/>
      <c r="O274" s="16"/>
      <c r="P274" s="18"/>
      <c r="Q274" s="16"/>
      <c r="R274" s="18">
        <f t="shared" si="52"/>
        <v>0</v>
      </c>
      <c r="S274" s="18"/>
      <c r="T274" s="18"/>
      <c r="U274" s="24"/>
      <c r="V274" s="24"/>
      <c r="W274" s="24"/>
      <c r="X274" s="24"/>
      <c r="Y274" s="37">
        <v>237</v>
      </c>
      <c r="Z274" s="47">
        <f t="shared" si="59"/>
        <v>52772</v>
      </c>
      <c r="AA274" s="79">
        <f t="shared" si="60"/>
        <v>8675.9259546296889</v>
      </c>
      <c r="AB274" s="48">
        <f t="shared" si="61"/>
        <v>8538.8889061111458</v>
      </c>
      <c r="AC274" s="88">
        <f t="shared" si="62"/>
        <v>52773</v>
      </c>
      <c r="AD274" s="2"/>
      <c r="AE274" s="2"/>
      <c r="AF274" s="2"/>
      <c r="AG274" s="2"/>
      <c r="AH274" s="2"/>
      <c r="AI274" s="2"/>
      <c r="AJ274" s="2"/>
      <c r="AK274" s="2"/>
      <c r="AL274" s="2"/>
      <c r="AM274" s="2"/>
      <c r="AN274" s="2"/>
    </row>
    <row r="275" spans="1:40" x14ac:dyDescent="0.4">
      <c r="A275" s="20">
        <f t="shared" si="53"/>
        <v>238</v>
      </c>
      <c r="B275" s="12">
        <f t="shared" si="66"/>
        <v>52779</v>
      </c>
      <c r="C275" s="13">
        <f t="shared" si="63"/>
        <v>30</v>
      </c>
      <c r="D275" s="16">
        <f t="shared" si="54"/>
        <v>8597.2222500000571</v>
      </c>
      <c r="E275" s="16">
        <f t="shared" si="57"/>
        <v>8491.6666833333675</v>
      </c>
      <c r="F275" s="16">
        <f t="shared" si="64"/>
        <v>263.88891666672276</v>
      </c>
      <c r="G275" s="16">
        <f t="shared" si="65"/>
        <v>158.33335000003365</v>
      </c>
      <c r="H275" s="21">
        <f t="shared" si="58"/>
        <v>8333.3333333333339</v>
      </c>
      <c r="I275" s="16">
        <f t="shared" si="55"/>
        <v>16666.670000006721</v>
      </c>
      <c r="J275" s="16"/>
      <c r="K275" s="16"/>
      <c r="L275" s="16"/>
      <c r="M275" s="16"/>
      <c r="N275" s="16"/>
      <c r="O275" s="16"/>
      <c r="P275" s="18"/>
      <c r="Q275" s="16"/>
      <c r="R275" s="18">
        <f t="shared" si="52"/>
        <v>0</v>
      </c>
      <c r="S275" s="18"/>
      <c r="T275" s="18"/>
      <c r="U275" s="24"/>
      <c r="V275" s="24"/>
      <c r="W275" s="24"/>
      <c r="X275" s="24"/>
      <c r="Y275" s="37">
        <v>238</v>
      </c>
      <c r="Z275" s="47">
        <f t="shared" si="59"/>
        <v>52802</v>
      </c>
      <c r="AA275" s="79">
        <f t="shared" si="60"/>
        <v>8597.2222500000571</v>
      </c>
      <c r="AB275" s="48">
        <f t="shared" si="61"/>
        <v>8491.6666833333675</v>
      </c>
      <c r="AC275" s="88">
        <f t="shared" si="62"/>
        <v>52803</v>
      </c>
      <c r="AD275" s="2"/>
      <c r="AE275" s="2"/>
      <c r="AF275" s="2"/>
      <c r="AG275" s="2"/>
      <c r="AH275" s="2"/>
      <c r="AI275" s="2"/>
      <c r="AJ275" s="2"/>
      <c r="AK275" s="2"/>
      <c r="AL275" s="2"/>
      <c r="AM275" s="2"/>
      <c r="AN275" s="2"/>
    </row>
    <row r="276" spans="1:40" x14ac:dyDescent="0.4">
      <c r="A276" s="20">
        <f t="shared" si="53"/>
        <v>239</v>
      </c>
      <c r="B276" s="12">
        <f t="shared" si="66"/>
        <v>52810</v>
      </c>
      <c r="C276" s="13">
        <f t="shared" si="63"/>
        <v>31</v>
      </c>
      <c r="D276" s="16">
        <f t="shared" si="54"/>
        <v>8532.4074361111689</v>
      </c>
      <c r="E276" s="16">
        <f t="shared" si="57"/>
        <v>8452.7777950000345</v>
      </c>
      <c r="F276" s="16">
        <f t="shared" si="64"/>
        <v>199.07410277783566</v>
      </c>
      <c r="G276" s="16">
        <f t="shared" si="65"/>
        <v>119.44446166670139</v>
      </c>
      <c r="H276" s="21">
        <f t="shared" si="58"/>
        <v>8333.3333333333339</v>
      </c>
      <c r="I276" s="16">
        <f t="shared" si="55"/>
        <v>8333.3366666733873</v>
      </c>
      <c r="J276" s="16"/>
      <c r="K276" s="16"/>
      <c r="L276" s="16"/>
      <c r="M276" s="16"/>
      <c r="N276" s="16"/>
      <c r="O276" s="16"/>
      <c r="P276" s="18"/>
      <c r="Q276" s="16"/>
      <c r="R276" s="18">
        <f t="shared" si="52"/>
        <v>0</v>
      </c>
      <c r="S276" s="18"/>
      <c r="T276" s="18"/>
      <c r="U276" s="24"/>
      <c r="V276" s="24"/>
      <c r="W276" s="24"/>
      <c r="X276" s="24"/>
      <c r="Y276" s="37">
        <v>239</v>
      </c>
      <c r="Z276" s="47">
        <f t="shared" si="59"/>
        <v>52833</v>
      </c>
      <c r="AA276" s="79">
        <f t="shared" si="60"/>
        <v>8532.4074361111689</v>
      </c>
      <c r="AB276" s="48">
        <f t="shared" si="61"/>
        <v>8452.7777950000345</v>
      </c>
      <c r="AC276" s="88">
        <f t="shared" si="62"/>
        <v>52834</v>
      </c>
      <c r="AD276" s="2"/>
      <c r="AE276" s="2"/>
      <c r="AF276" s="2"/>
      <c r="AG276" s="2"/>
      <c r="AH276" s="2"/>
      <c r="AI276" s="2"/>
      <c r="AJ276" s="2"/>
      <c r="AK276" s="2"/>
      <c r="AL276" s="2"/>
      <c r="AM276" s="2"/>
      <c r="AN276" s="2"/>
    </row>
    <row r="277" spans="1:40" x14ac:dyDescent="0.4">
      <c r="A277" s="20">
        <f t="shared" si="53"/>
        <v>240</v>
      </c>
      <c r="B277" s="12">
        <f t="shared" si="66"/>
        <v>52862</v>
      </c>
      <c r="C277" s="13">
        <f>IF(A277="","",IF(A277=$F$9,1+B277-DATE(YEAR(B276),MONTH(B276),1),B277-B276))</f>
        <v>53</v>
      </c>
      <c r="D277" s="16">
        <f t="shared" si="54"/>
        <v>8509.2593074075048</v>
      </c>
      <c r="E277" s="16">
        <f t="shared" si="57"/>
        <v>8438.8889177778365</v>
      </c>
      <c r="F277" s="16">
        <f t="shared" si="64"/>
        <v>175.92597407417117</v>
      </c>
      <c r="G277" s="16">
        <f t="shared" si="65"/>
        <v>105.55558444450267</v>
      </c>
      <c r="H277" s="21">
        <f t="shared" si="58"/>
        <v>8333.3333333333339</v>
      </c>
      <c r="I277" s="16">
        <f t="shared" si="55"/>
        <v>3.3333400533592794E-3</v>
      </c>
      <c r="J277" s="16"/>
      <c r="K277" s="16"/>
      <c r="L277" s="16"/>
      <c r="M277" s="16"/>
      <c r="N277" s="16"/>
      <c r="O277" s="16"/>
      <c r="P277" s="18"/>
      <c r="Q277" s="16"/>
      <c r="R277" s="18">
        <f t="shared" si="52"/>
        <v>0</v>
      </c>
      <c r="S277" s="18"/>
      <c r="T277" s="18"/>
      <c r="U277" s="24"/>
      <c r="V277" s="24"/>
      <c r="W277" s="24"/>
      <c r="X277" s="24"/>
      <c r="Y277" s="37">
        <v>240</v>
      </c>
      <c r="Z277" s="47">
        <f t="shared" si="59"/>
        <v>52862</v>
      </c>
      <c r="AA277" s="79">
        <f t="shared" si="60"/>
        <v>8509.2593074075048</v>
      </c>
      <c r="AB277" s="48">
        <f t="shared" si="61"/>
        <v>8438.8889177778365</v>
      </c>
      <c r="AC277" s="88">
        <f t="shared" si="62"/>
        <v>52863</v>
      </c>
      <c r="AD277" s="2"/>
      <c r="AE277" s="2"/>
      <c r="AF277" s="2"/>
      <c r="AG277" s="2"/>
      <c r="AH277" s="2"/>
      <c r="AI277" s="2"/>
      <c r="AJ277" s="2"/>
      <c r="AK277" s="2"/>
      <c r="AL277" s="2"/>
      <c r="AM277" s="2"/>
      <c r="AN277" s="2"/>
    </row>
    <row r="278" spans="1:40" x14ac:dyDescent="0.4">
      <c r="A278" s="26"/>
      <c r="B278" s="27"/>
      <c r="C278" s="28"/>
      <c r="D278" s="29"/>
      <c r="E278" s="29"/>
      <c r="F278" s="29"/>
      <c r="G278" s="29"/>
      <c r="H278" s="29"/>
      <c r="I278" s="29"/>
      <c r="J278" s="29"/>
      <c r="K278" s="29"/>
      <c r="L278" s="29"/>
      <c r="M278" s="29"/>
      <c r="N278" s="29"/>
      <c r="O278" s="29"/>
      <c r="P278" s="29"/>
      <c r="Q278" s="29"/>
      <c r="R278" s="29"/>
      <c r="S278" s="29"/>
      <c r="T278" s="29"/>
      <c r="U278" s="29"/>
      <c r="V278" s="29"/>
      <c r="W278" s="29"/>
      <c r="X278" s="29"/>
      <c r="Y278" s="30"/>
      <c r="Z278" s="43"/>
      <c r="AA278" s="79"/>
      <c r="AB278" s="79"/>
      <c r="AC278" s="2"/>
      <c r="AD278" s="2"/>
      <c r="AE278" s="2"/>
      <c r="AF278" s="2"/>
      <c r="AG278" s="2"/>
      <c r="AH278" s="2"/>
      <c r="AI278" s="2"/>
      <c r="AJ278" s="2"/>
      <c r="AK278" s="2"/>
      <c r="AL278" s="2"/>
      <c r="AM278" s="2"/>
      <c r="AN278" s="2"/>
    </row>
    <row r="279" spans="1:40" ht="159" customHeight="1" x14ac:dyDescent="0.4">
      <c r="A279" s="154" t="s">
        <v>41</v>
      </c>
      <c r="B279" s="154"/>
      <c r="C279" s="154"/>
      <c r="D279" s="154"/>
      <c r="E279" s="154"/>
      <c r="F279" s="154"/>
      <c r="G279" s="154"/>
      <c r="H279" s="154"/>
      <c r="I279" s="154"/>
      <c r="J279" s="154"/>
      <c r="K279" s="154"/>
      <c r="L279" s="154"/>
      <c r="M279" s="154"/>
      <c r="N279" s="154"/>
      <c r="O279" s="154"/>
      <c r="P279" s="154"/>
      <c r="Q279" s="154"/>
      <c r="R279" s="154"/>
      <c r="S279" s="154"/>
      <c r="T279" s="154"/>
      <c r="U279" s="154"/>
      <c r="V279" s="154"/>
      <c r="W279" s="154"/>
      <c r="X279" s="154"/>
      <c r="Y279" s="31"/>
      <c r="Z279" s="43"/>
      <c r="AA279" s="79"/>
      <c r="AB279" s="79"/>
      <c r="AC279" s="2"/>
      <c r="AD279" s="2"/>
      <c r="AE279" s="2"/>
      <c r="AF279" s="2"/>
      <c r="AG279" s="2"/>
      <c r="AH279" s="2"/>
      <c r="AI279" s="2"/>
      <c r="AJ279" s="2"/>
      <c r="AK279" s="2"/>
      <c r="AL279" s="2"/>
      <c r="AM279" s="2"/>
      <c r="AN279" s="2"/>
    </row>
    <row r="280" spans="1:40" x14ac:dyDescent="0.4">
      <c r="A280" s="32"/>
      <c r="B280" s="2"/>
      <c r="C280" s="5"/>
      <c r="D280" s="30"/>
      <c r="E280" s="30"/>
      <c r="F280" s="30"/>
      <c r="G280" s="30"/>
      <c r="H280" s="30"/>
      <c r="I280" s="30"/>
      <c r="J280" s="30"/>
      <c r="K280" s="30"/>
      <c r="L280" s="30"/>
      <c r="M280" s="30"/>
      <c r="N280" s="30"/>
      <c r="O280" s="30"/>
      <c r="P280" s="30"/>
      <c r="Q280" s="30"/>
      <c r="R280" s="30"/>
      <c r="S280" s="30"/>
      <c r="T280" s="30"/>
      <c r="U280" s="30"/>
      <c r="V280" s="30"/>
      <c r="W280" s="30"/>
      <c r="X280" s="30"/>
      <c r="Y280" s="30"/>
      <c r="Z280" s="43"/>
      <c r="AA280" s="79"/>
      <c r="AB280" s="79"/>
      <c r="AC280" s="2"/>
      <c r="AD280" s="2"/>
      <c r="AE280" s="2"/>
      <c r="AF280" s="2"/>
      <c r="AG280" s="2"/>
      <c r="AH280" s="2"/>
      <c r="AI280" s="2"/>
      <c r="AJ280" s="2"/>
      <c r="AK280" s="2"/>
      <c r="AL280" s="2"/>
      <c r="AM280" s="2"/>
      <c r="AN280" s="2"/>
    </row>
    <row r="281" spans="1:40" x14ac:dyDescent="0.4">
      <c r="A281" s="32"/>
      <c r="B281" s="2"/>
      <c r="C281" s="5"/>
      <c r="D281" s="30"/>
      <c r="E281" s="30"/>
      <c r="F281" s="30"/>
      <c r="G281" s="30"/>
      <c r="H281" s="30"/>
      <c r="I281" s="30"/>
      <c r="J281" s="30"/>
      <c r="K281" s="30"/>
      <c r="L281" s="30"/>
      <c r="M281" s="30"/>
      <c r="N281" s="30"/>
      <c r="O281" s="30"/>
      <c r="P281" s="30"/>
      <c r="Q281" s="30"/>
      <c r="R281" s="30"/>
      <c r="S281" s="30"/>
      <c r="T281" s="30"/>
      <c r="U281" s="30"/>
      <c r="V281" s="30"/>
      <c r="W281" s="30"/>
      <c r="X281" s="30"/>
      <c r="Y281" s="30"/>
      <c r="Z281" s="43"/>
      <c r="AA281" s="79"/>
      <c r="AB281" s="79"/>
      <c r="AC281" s="2"/>
      <c r="AD281" s="2"/>
      <c r="AE281" s="2"/>
      <c r="AF281" s="2"/>
      <c r="AG281" s="2"/>
      <c r="AH281" s="2"/>
      <c r="AI281" s="2"/>
      <c r="AJ281" s="2"/>
      <c r="AK281" s="2"/>
      <c r="AL281" s="2"/>
      <c r="AM281" s="2"/>
      <c r="AN281" s="2"/>
    </row>
    <row r="282" spans="1:40" x14ac:dyDescent="0.4">
      <c r="A282" s="33"/>
      <c r="B282" s="2"/>
      <c r="C282" s="5"/>
      <c r="D282" s="30"/>
      <c r="E282" s="30"/>
      <c r="F282" s="30"/>
      <c r="G282" s="30"/>
      <c r="H282" s="30"/>
      <c r="I282" s="30"/>
      <c r="J282" s="30"/>
      <c r="K282" s="30"/>
      <c r="L282" s="30"/>
      <c r="M282" s="30"/>
      <c r="N282" s="33"/>
      <c r="O282" s="30"/>
      <c r="P282" s="30"/>
      <c r="Q282" s="30"/>
      <c r="R282" s="30"/>
      <c r="S282" s="30"/>
      <c r="T282" s="30"/>
      <c r="U282" s="30"/>
      <c r="V282" s="30"/>
      <c r="W282" s="30"/>
      <c r="X282" s="30"/>
      <c r="Y282" s="30"/>
      <c r="Z282" s="43"/>
      <c r="AA282" s="79"/>
      <c r="AB282" s="79"/>
      <c r="AC282" s="2"/>
      <c r="AD282" s="2"/>
      <c r="AE282" s="2"/>
      <c r="AF282" s="2"/>
      <c r="AG282" s="2"/>
      <c r="AH282" s="2"/>
      <c r="AI282" s="2"/>
      <c r="AJ282" s="2"/>
      <c r="AK282" s="2"/>
      <c r="AL282" s="2"/>
      <c r="AM282" s="2"/>
      <c r="AN282" s="2"/>
    </row>
    <row r="283" spans="1:40" x14ac:dyDescent="0.4">
      <c r="A283" s="2"/>
      <c r="B283" s="34"/>
      <c r="C283" s="5"/>
      <c r="D283" s="30"/>
      <c r="E283" s="30"/>
      <c r="F283" s="30"/>
      <c r="G283" s="30"/>
      <c r="H283" s="30"/>
      <c r="I283" s="30"/>
      <c r="J283" s="30"/>
      <c r="K283" s="30"/>
      <c r="L283" s="30"/>
      <c r="M283" s="30"/>
      <c r="N283" s="30"/>
      <c r="O283" s="30"/>
      <c r="P283" s="30"/>
      <c r="Q283" s="30"/>
      <c r="R283" s="30"/>
      <c r="S283" s="30"/>
      <c r="T283" s="30"/>
      <c r="U283" s="30"/>
      <c r="V283" s="30"/>
      <c r="W283" s="30"/>
      <c r="X283" s="30"/>
      <c r="Y283" s="30"/>
      <c r="Z283" s="43"/>
      <c r="AA283" s="79"/>
      <c r="AB283" s="79"/>
      <c r="AC283" s="2"/>
      <c r="AD283" s="2"/>
      <c r="AE283" s="2"/>
      <c r="AF283" s="2"/>
      <c r="AG283" s="2"/>
      <c r="AH283" s="2"/>
      <c r="AI283" s="2"/>
      <c r="AJ283" s="2"/>
      <c r="AK283" s="2"/>
      <c r="AL283" s="2"/>
      <c r="AM283" s="2"/>
      <c r="AN283" s="2"/>
    </row>
    <row r="284" spans="1:40" x14ac:dyDescent="0.4">
      <c r="A284" s="2"/>
      <c r="B284" s="34"/>
      <c r="C284" s="5"/>
      <c r="D284" s="30"/>
      <c r="E284" s="30"/>
      <c r="F284" s="30"/>
      <c r="G284" s="30"/>
      <c r="H284" s="30"/>
      <c r="I284" s="30"/>
      <c r="J284" s="30"/>
      <c r="K284" s="30"/>
      <c r="L284" s="30"/>
      <c r="M284" s="30"/>
      <c r="N284" s="30"/>
      <c r="O284" s="30"/>
      <c r="P284" s="30"/>
      <c r="Q284" s="30"/>
      <c r="R284" s="30"/>
      <c r="S284" s="30"/>
      <c r="T284" s="30"/>
      <c r="U284" s="30"/>
      <c r="V284" s="30"/>
      <c r="W284" s="30"/>
      <c r="X284" s="30"/>
      <c r="Y284" s="30"/>
    </row>
    <row r="285" spans="1:40" x14ac:dyDescent="0.4">
      <c r="A285" s="2"/>
      <c r="B285" s="34"/>
      <c r="C285" s="5"/>
      <c r="D285" s="30"/>
      <c r="E285" s="30"/>
      <c r="F285" s="30"/>
      <c r="G285" s="30"/>
      <c r="H285" s="30"/>
      <c r="I285" s="30"/>
      <c r="J285" s="30"/>
      <c r="K285" s="30"/>
      <c r="L285" s="30"/>
      <c r="M285" s="30"/>
      <c r="N285" s="30"/>
      <c r="O285" s="30"/>
      <c r="P285" s="30"/>
      <c r="Q285" s="30"/>
      <c r="R285" s="30"/>
      <c r="S285" s="30"/>
      <c r="T285" s="30"/>
      <c r="U285" s="30"/>
      <c r="V285" s="30"/>
      <c r="W285" s="30"/>
      <c r="X285" s="30"/>
      <c r="Y285" s="30"/>
    </row>
    <row r="286" spans="1:40" x14ac:dyDescent="0.4">
      <c r="A286" s="2"/>
      <c r="B286" s="34"/>
      <c r="C286" s="5"/>
      <c r="D286" s="30"/>
      <c r="E286" s="30"/>
      <c r="F286" s="30"/>
      <c r="G286" s="30"/>
      <c r="H286" s="30"/>
      <c r="I286" s="30"/>
      <c r="J286" s="30"/>
      <c r="K286" s="30"/>
      <c r="L286" s="30"/>
      <c r="M286" s="30"/>
      <c r="N286" s="30"/>
      <c r="O286" s="30"/>
      <c r="P286" s="30"/>
      <c r="Q286" s="30"/>
      <c r="R286" s="30"/>
      <c r="S286" s="30"/>
      <c r="T286" s="30"/>
      <c r="U286" s="30"/>
      <c r="V286" s="30"/>
      <c r="W286" s="30"/>
      <c r="X286" s="30"/>
      <c r="Y286" s="30"/>
    </row>
    <row r="287" spans="1:40" x14ac:dyDescent="0.4">
      <c r="A287" s="2"/>
      <c r="B287" s="139"/>
      <c r="C287" s="139"/>
      <c r="D287" s="139"/>
      <c r="E287" s="139"/>
      <c r="F287" s="30"/>
      <c r="G287" s="30"/>
      <c r="H287" s="30"/>
      <c r="I287" s="30"/>
      <c r="J287" s="30"/>
      <c r="K287" s="30"/>
      <c r="L287" s="30"/>
      <c r="M287" s="30"/>
      <c r="N287" s="30"/>
      <c r="O287" s="30"/>
      <c r="P287" s="30"/>
      <c r="Q287" s="30"/>
      <c r="R287" s="30"/>
      <c r="S287" s="30"/>
      <c r="T287" s="30"/>
      <c r="U287" s="30"/>
      <c r="V287" s="30"/>
      <c r="W287" s="30"/>
      <c r="X287" s="30"/>
      <c r="Y287" s="30"/>
    </row>
    <row r="288" spans="1:40" x14ac:dyDescent="0.4">
      <c r="A288" s="2"/>
      <c r="B288" s="139"/>
      <c r="C288" s="139"/>
      <c r="D288" s="139"/>
      <c r="E288" s="139"/>
      <c r="F288" s="30"/>
      <c r="G288" s="30"/>
      <c r="H288" s="30"/>
      <c r="I288" s="30"/>
      <c r="J288" s="30"/>
      <c r="K288" s="30"/>
      <c r="L288" s="30"/>
      <c r="M288" s="30"/>
      <c r="N288" s="30"/>
      <c r="O288" s="30"/>
      <c r="P288" s="30"/>
      <c r="Q288" s="30"/>
      <c r="R288" s="30"/>
      <c r="S288" s="30"/>
      <c r="T288" s="30"/>
      <c r="U288" s="30"/>
      <c r="V288" s="30"/>
      <c r="W288" s="30"/>
      <c r="X288" s="30"/>
      <c r="Y288" s="30"/>
    </row>
    <row r="289" spans="1:25" x14ac:dyDescent="0.4">
      <c r="A289" s="2"/>
      <c r="B289" s="34"/>
      <c r="C289" s="5"/>
      <c r="D289" s="30"/>
      <c r="E289" s="30"/>
      <c r="F289" s="30"/>
      <c r="G289" s="30"/>
      <c r="H289" s="30"/>
      <c r="I289" s="30"/>
      <c r="J289" s="30"/>
      <c r="K289" s="30"/>
      <c r="L289" s="30"/>
      <c r="M289" s="30"/>
      <c r="N289" s="30"/>
      <c r="O289" s="30"/>
      <c r="P289" s="30"/>
      <c r="Q289" s="30"/>
      <c r="R289" s="30"/>
      <c r="S289" s="30"/>
      <c r="T289" s="30"/>
      <c r="U289" s="30"/>
      <c r="V289" s="30"/>
      <c r="W289" s="30"/>
      <c r="X289" s="30"/>
      <c r="Y289" s="30"/>
    </row>
    <row r="290" spans="1:25" x14ac:dyDescent="0.4">
      <c r="A290" s="2"/>
      <c r="B290" s="34"/>
      <c r="C290" s="5"/>
      <c r="D290" s="30"/>
      <c r="E290" s="30"/>
      <c r="F290" s="30"/>
      <c r="G290" s="30"/>
      <c r="H290" s="30"/>
      <c r="I290" s="30"/>
      <c r="J290" s="30"/>
      <c r="K290" s="30"/>
      <c r="L290" s="30"/>
      <c r="M290" s="30"/>
      <c r="N290" s="30"/>
      <c r="O290" s="30"/>
      <c r="P290" s="30"/>
      <c r="Q290" s="30"/>
      <c r="R290" s="30"/>
      <c r="S290" s="30"/>
      <c r="T290" s="30"/>
      <c r="U290" s="30"/>
      <c r="V290" s="30"/>
      <c r="W290" s="30"/>
      <c r="X290" s="30"/>
      <c r="Y290" s="30"/>
    </row>
    <row r="291" spans="1:25" x14ac:dyDescent="0.4">
      <c r="A291" s="2"/>
      <c r="B291" s="34"/>
      <c r="C291" s="5"/>
      <c r="D291" s="30"/>
      <c r="E291" s="30"/>
      <c r="F291" s="30"/>
      <c r="G291" s="30"/>
      <c r="H291" s="30"/>
      <c r="I291" s="30"/>
      <c r="J291" s="30"/>
      <c r="K291" s="30"/>
      <c r="L291" s="30"/>
      <c r="M291" s="30"/>
      <c r="N291" s="30"/>
      <c r="O291" s="30"/>
      <c r="P291" s="30"/>
      <c r="Q291" s="30"/>
      <c r="R291" s="30"/>
      <c r="S291" s="30"/>
      <c r="T291" s="30"/>
      <c r="U291" s="30"/>
      <c r="V291" s="30"/>
      <c r="W291" s="30"/>
      <c r="X291" s="30"/>
      <c r="Y291" s="30"/>
    </row>
    <row r="292" spans="1:25" x14ac:dyDescent="0.4">
      <c r="A292" s="2"/>
      <c r="B292" s="34"/>
      <c r="C292" s="5"/>
      <c r="D292" s="30"/>
      <c r="E292" s="30"/>
      <c r="F292" s="30"/>
      <c r="G292" s="30"/>
      <c r="H292" s="30"/>
      <c r="I292" s="30"/>
      <c r="J292" s="30"/>
      <c r="K292" s="30"/>
      <c r="L292" s="30"/>
      <c r="M292" s="30"/>
      <c r="N292" s="30"/>
      <c r="O292" s="30"/>
      <c r="P292" s="30"/>
      <c r="Q292" s="30"/>
      <c r="R292" s="30"/>
      <c r="S292" s="30"/>
      <c r="T292" s="30"/>
      <c r="U292" s="30"/>
      <c r="V292" s="30"/>
      <c r="W292" s="30"/>
      <c r="X292" s="30"/>
      <c r="Y292" s="30"/>
    </row>
    <row r="293" spans="1:25" x14ac:dyDescent="0.4">
      <c r="A293" s="2"/>
      <c r="B293" s="34"/>
      <c r="C293" s="5"/>
      <c r="D293" s="30"/>
      <c r="E293" s="30"/>
      <c r="F293" s="30"/>
      <c r="G293" s="30"/>
      <c r="H293" s="30"/>
      <c r="I293" s="30"/>
      <c r="J293" s="30"/>
      <c r="K293" s="30"/>
      <c r="L293" s="30"/>
      <c r="M293" s="30"/>
      <c r="N293" s="30"/>
      <c r="O293" s="30"/>
      <c r="P293" s="30"/>
      <c r="Q293" s="30"/>
      <c r="R293" s="30"/>
      <c r="S293" s="30"/>
      <c r="T293" s="30"/>
      <c r="U293" s="30"/>
      <c r="V293" s="30"/>
      <c r="W293" s="30"/>
      <c r="X293" s="30"/>
      <c r="Y293" s="30"/>
    </row>
    <row r="294" spans="1:25" x14ac:dyDescent="0.4">
      <c r="A294" s="2"/>
      <c r="B294" s="34"/>
      <c r="C294" s="5"/>
      <c r="D294" s="30"/>
      <c r="E294" s="30"/>
      <c r="F294" s="30"/>
      <c r="G294" s="30"/>
      <c r="H294" s="30"/>
      <c r="I294" s="30"/>
      <c r="J294" s="30"/>
      <c r="K294" s="30"/>
      <c r="L294" s="30"/>
      <c r="M294" s="30"/>
      <c r="N294" s="30"/>
      <c r="O294" s="30"/>
      <c r="P294" s="30"/>
      <c r="Q294" s="30"/>
      <c r="R294" s="30"/>
      <c r="S294" s="30"/>
      <c r="T294" s="30"/>
      <c r="U294" s="30"/>
      <c r="V294" s="30"/>
      <c r="W294" s="30"/>
      <c r="X294" s="30"/>
      <c r="Y294" s="30"/>
    </row>
    <row r="295" spans="1:25" x14ac:dyDescent="0.4">
      <c r="A295" s="2"/>
      <c r="B295" s="34"/>
      <c r="C295" s="5"/>
      <c r="D295" s="30"/>
      <c r="E295" s="30"/>
      <c r="F295" s="30"/>
      <c r="G295" s="30"/>
      <c r="H295" s="30"/>
      <c r="I295" s="30"/>
      <c r="J295" s="30"/>
      <c r="K295" s="30"/>
      <c r="L295" s="30"/>
      <c r="M295" s="30"/>
      <c r="N295" s="30"/>
      <c r="O295" s="30"/>
      <c r="P295" s="30"/>
      <c r="Q295" s="30"/>
      <c r="R295" s="30"/>
      <c r="S295" s="30"/>
      <c r="T295" s="30"/>
      <c r="U295" s="30"/>
      <c r="V295" s="30"/>
      <c r="W295" s="30"/>
      <c r="X295" s="30"/>
      <c r="Y295" s="30"/>
    </row>
    <row r="296" spans="1:25" x14ac:dyDescent="0.4">
      <c r="A296" s="2"/>
      <c r="B296" s="34"/>
      <c r="C296" s="5"/>
      <c r="D296" s="30"/>
      <c r="E296" s="30"/>
      <c r="F296" s="30"/>
      <c r="G296" s="30"/>
      <c r="H296" s="30"/>
      <c r="I296" s="30"/>
      <c r="J296" s="30"/>
      <c r="K296" s="30"/>
      <c r="L296" s="30"/>
      <c r="M296" s="30"/>
      <c r="N296" s="30"/>
      <c r="O296" s="30"/>
      <c r="P296" s="30"/>
      <c r="Q296" s="30"/>
      <c r="R296" s="30"/>
      <c r="S296" s="30"/>
      <c r="T296" s="30"/>
      <c r="U296" s="30"/>
      <c r="V296" s="30"/>
      <c r="W296" s="30"/>
      <c r="X296" s="30"/>
      <c r="Y296" s="30"/>
    </row>
    <row r="297" spans="1:25" x14ac:dyDescent="0.4">
      <c r="A297" s="2"/>
      <c r="B297" s="34"/>
      <c r="C297" s="5"/>
      <c r="D297" s="30"/>
      <c r="E297" s="30"/>
      <c r="F297" s="30"/>
      <c r="G297" s="30"/>
      <c r="H297" s="30"/>
      <c r="I297" s="30"/>
      <c r="J297" s="30"/>
      <c r="K297" s="30"/>
      <c r="L297" s="30"/>
      <c r="M297" s="30"/>
      <c r="N297" s="30"/>
      <c r="O297" s="30"/>
      <c r="P297" s="30"/>
      <c r="Q297" s="30"/>
      <c r="R297" s="30"/>
      <c r="S297" s="30"/>
      <c r="T297" s="30"/>
      <c r="U297" s="30"/>
      <c r="V297" s="30"/>
      <c r="W297" s="30"/>
      <c r="X297" s="30"/>
      <c r="Y297" s="30"/>
    </row>
    <row r="298" spans="1:25" x14ac:dyDescent="0.4">
      <c r="A298" s="2"/>
      <c r="B298" s="34"/>
      <c r="C298" s="5"/>
      <c r="D298" s="30"/>
      <c r="E298" s="30"/>
      <c r="F298" s="30"/>
      <c r="G298" s="30"/>
      <c r="H298" s="30"/>
      <c r="I298" s="30"/>
      <c r="J298" s="30"/>
      <c r="K298" s="30"/>
      <c r="L298" s="30"/>
      <c r="M298" s="30"/>
      <c r="N298" s="30"/>
      <c r="O298" s="30"/>
      <c r="P298" s="30"/>
      <c r="Q298" s="30"/>
      <c r="R298" s="30"/>
      <c r="S298" s="30"/>
      <c r="T298" s="30"/>
      <c r="U298" s="30"/>
      <c r="V298" s="30"/>
      <c r="W298" s="30"/>
      <c r="X298" s="30"/>
      <c r="Y298" s="30"/>
    </row>
    <row r="299" spans="1:25" x14ac:dyDescent="0.4">
      <c r="A299" s="2"/>
      <c r="B299" s="34"/>
      <c r="C299" s="5"/>
      <c r="D299" s="30"/>
      <c r="E299" s="30"/>
      <c r="F299" s="30"/>
      <c r="G299" s="30"/>
      <c r="H299" s="30"/>
      <c r="I299" s="30"/>
      <c r="J299" s="30"/>
      <c r="K299" s="30"/>
      <c r="L299" s="30"/>
      <c r="M299" s="30"/>
      <c r="N299" s="30"/>
      <c r="O299" s="30"/>
      <c r="P299" s="30"/>
      <c r="Q299" s="30"/>
      <c r="R299" s="30"/>
      <c r="S299" s="30"/>
      <c r="T299" s="30"/>
      <c r="U299" s="30"/>
      <c r="V299" s="30"/>
      <c r="W299" s="30"/>
      <c r="X299" s="30"/>
      <c r="Y299" s="30"/>
    </row>
    <row r="300" spans="1:25" x14ac:dyDescent="0.4">
      <c r="A300" s="2"/>
      <c r="B300" s="34"/>
      <c r="C300" s="5"/>
      <c r="D300" s="30"/>
      <c r="E300" s="30"/>
      <c r="F300" s="30"/>
      <c r="G300" s="30"/>
      <c r="H300" s="30"/>
      <c r="I300" s="30"/>
      <c r="J300" s="30"/>
      <c r="K300" s="30"/>
      <c r="L300" s="30"/>
      <c r="M300" s="30"/>
      <c r="N300" s="30"/>
      <c r="O300" s="30"/>
      <c r="P300" s="30"/>
      <c r="Q300" s="30"/>
      <c r="R300" s="30"/>
      <c r="S300" s="30"/>
      <c r="T300" s="30"/>
      <c r="U300" s="30"/>
      <c r="V300" s="30"/>
      <c r="W300" s="30"/>
      <c r="X300" s="30"/>
      <c r="Y300" s="30"/>
    </row>
    <row r="301" spans="1:25" x14ac:dyDescent="0.4">
      <c r="A301" s="2"/>
      <c r="B301" s="34"/>
      <c r="C301" s="5"/>
      <c r="D301" s="30"/>
      <c r="E301" s="30"/>
      <c r="F301" s="30"/>
      <c r="G301" s="30"/>
      <c r="H301" s="30"/>
      <c r="I301" s="30"/>
      <c r="J301" s="30"/>
      <c r="K301" s="30"/>
      <c r="L301" s="30"/>
      <c r="M301" s="30"/>
      <c r="N301" s="30"/>
      <c r="O301" s="30"/>
      <c r="P301" s="30"/>
      <c r="Q301" s="30"/>
      <c r="R301" s="30"/>
      <c r="S301" s="30"/>
      <c r="T301" s="30"/>
      <c r="U301" s="30"/>
      <c r="V301" s="30"/>
      <c r="W301" s="30"/>
      <c r="X301" s="30"/>
      <c r="Y301" s="30"/>
    </row>
    <row r="302" spans="1:25" x14ac:dyDescent="0.4">
      <c r="A302" s="2"/>
      <c r="B302" s="34"/>
      <c r="C302" s="5"/>
      <c r="D302" s="30"/>
      <c r="E302" s="30"/>
      <c r="F302" s="30"/>
      <c r="G302" s="30"/>
      <c r="H302" s="30"/>
      <c r="I302" s="30"/>
      <c r="J302" s="30"/>
      <c r="K302" s="30"/>
      <c r="L302" s="30"/>
      <c r="M302" s="30"/>
      <c r="N302" s="30"/>
      <c r="O302" s="30"/>
      <c r="P302" s="30"/>
      <c r="Q302" s="30"/>
      <c r="R302" s="30"/>
      <c r="S302" s="30"/>
      <c r="T302" s="30"/>
      <c r="U302" s="30"/>
      <c r="V302" s="30"/>
      <c r="W302" s="30"/>
      <c r="X302" s="30"/>
      <c r="Y302" s="30"/>
    </row>
    <row r="303" spans="1:25" x14ac:dyDescent="0.4">
      <c r="A303" s="2"/>
      <c r="B303" s="34"/>
      <c r="C303" s="5"/>
      <c r="D303" s="30"/>
      <c r="E303" s="30"/>
      <c r="F303" s="30"/>
      <c r="G303" s="30"/>
      <c r="H303" s="30"/>
      <c r="I303" s="30"/>
      <c r="J303" s="30"/>
      <c r="K303" s="30"/>
      <c r="L303" s="30"/>
      <c r="M303" s="30"/>
      <c r="N303" s="30"/>
      <c r="O303" s="30"/>
      <c r="P303" s="30"/>
      <c r="Q303" s="30"/>
      <c r="R303" s="30"/>
      <c r="S303" s="30"/>
      <c r="T303" s="30"/>
      <c r="U303" s="30"/>
      <c r="V303" s="30"/>
      <c r="W303" s="30"/>
      <c r="X303" s="30"/>
      <c r="Y303" s="30"/>
    </row>
    <row r="304" spans="1:25" x14ac:dyDescent="0.4">
      <c r="A304" s="2"/>
      <c r="B304" s="34"/>
      <c r="C304" s="5"/>
      <c r="D304" s="30"/>
      <c r="E304" s="30"/>
      <c r="F304" s="30"/>
      <c r="G304" s="30"/>
      <c r="H304" s="30"/>
      <c r="I304" s="30"/>
      <c r="J304" s="30"/>
      <c r="K304" s="30"/>
      <c r="L304" s="30"/>
      <c r="M304" s="30"/>
      <c r="N304" s="30"/>
      <c r="O304" s="30"/>
      <c r="P304" s="30"/>
      <c r="Q304" s="30"/>
      <c r="R304" s="30"/>
      <c r="S304" s="30"/>
      <c r="T304" s="30"/>
      <c r="U304" s="30"/>
      <c r="V304" s="30"/>
      <c r="W304" s="30"/>
      <c r="X304" s="30"/>
      <c r="Y304" s="30"/>
    </row>
    <row r="305" spans="1:25" x14ac:dyDescent="0.4">
      <c r="A305" s="2"/>
      <c r="B305" s="34"/>
      <c r="C305" s="5"/>
      <c r="D305" s="30"/>
      <c r="E305" s="30"/>
      <c r="F305" s="30"/>
      <c r="G305" s="30"/>
      <c r="H305" s="30"/>
      <c r="I305" s="30"/>
      <c r="J305" s="30"/>
      <c r="K305" s="30"/>
      <c r="L305" s="30"/>
      <c r="M305" s="30"/>
      <c r="N305" s="30"/>
      <c r="O305" s="30"/>
      <c r="P305" s="30"/>
      <c r="Q305" s="30"/>
      <c r="R305" s="30"/>
      <c r="S305" s="30"/>
      <c r="T305" s="30"/>
      <c r="U305" s="30"/>
      <c r="V305" s="30"/>
      <c r="W305" s="30"/>
      <c r="X305" s="30"/>
      <c r="Y305" s="30"/>
    </row>
    <row r="306" spans="1:25" x14ac:dyDescent="0.4">
      <c r="A306" s="2"/>
      <c r="B306" s="34"/>
      <c r="C306" s="5"/>
      <c r="D306" s="30"/>
      <c r="E306" s="30"/>
      <c r="F306" s="30"/>
      <c r="G306" s="30"/>
      <c r="H306" s="30"/>
      <c r="I306" s="30"/>
      <c r="J306" s="30"/>
      <c r="K306" s="30"/>
      <c r="L306" s="30"/>
      <c r="M306" s="30"/>
      <c r="N306" s="30"/>
      <c r="O306" s="30"/>
      <c r="P306" s="30"/>
      <c r="Q306" s="30"/>
      <c r="R306" s="30"/>
      <c r="S306" s="30"/>
      <c r="T306" s="30"/>
      <c r="U306" s="30"/>
      <c r="V306" s="30"/>
      <c r="W306" s="30"/>
      <c r="X306" s="30"/>
      <c r="Y306" s="30"/>
    </row>
    <row r="307" spans="1:25" x14ac:dyDescent="0.4">
      <c r="A307" s="2"/>
      <c r="B307" s="34"/>
      <c r="C307" s="5"/>
      <c r="D307" s="30"/>
      <c r="E307" s="30"/>
      <c r="F307" s="30"/>
      <c r="G307" s="30"/>
      <c r="H307" s="30"/>
      <c r="I307" s="30"/>
      <c r="J307" s="30"/>
      <c r="K307" s="30"/>
      <c r="L307" s="30"/>
      <c r="M307" s="30"/>
      <c r="N307" s="30"/>
      <c r="O307" s="30"/>
      <c r="P307" s="30"/>
      <c r="Q307" s="30"/>
      <c r="R307" s="30"/>
      <c r="S307" s="30"/>
      <c r="T307" s="30"/>
      <c r="U307" s="30"/>
      <c r="V307" s="30"/>
      <c r="W307" s="30"/>
      <c r="X307" s="30"/>
      <c r="Y307" s="30"/>
    </row>
    <row r="308" spans="1:25" x14ac:dyDescent="0.4">
      <c r="A308" s="2"/>
      <c r="B308" s="34"/>
      <c r="C308" s="5"/>
      <c r="D308" s="30"/>
      <c r="E308" s="30"/>
      <c r="F308" s="30"/>
      <c r="G308" s="30"/>
      <c r="H308" s="30"/>
      <c r="I308" s="30"/>
      <c r="J308" s="30"/>
      <c r="K308" s="30"/>
      <c r="L308" s="30"/>
      <c r="M308" s="30"/>
      <c r="N308" s="30"/>
      <c r="O308" s="30"/>
      <c r="P308" s="30"/>
      <c r="Q308" s="30"/>
      <c r="R308" s="30"/>
      <c r="S308" s="30"/>
      <c r="T308" s="30"/>
      <c r="U308" s="30"/>
      <c r="V308" s="30"/>
      <c r="W308" s="30"/>
      <c r="X308" s="30"/>
      <c r="Y308" s="30"/>
    </row>
    <row r="309" spans="1:25" x14ac:dyDescent="0.4">
      <c r="A309" s="2"/>
      <c r="B309" s="34"/>
      <c r="C309" s="5"/>
      <c r="D309" s="30"/>
      <c r="E309" s="30"/>
      <c r="F309" s="30"/>
      <c r="G309" s="30"/>
      <c r="H309" s="30"/>
      <c r="I309" s="30"/>
      <c r="J309" s="30"/>
      <c r="K309" s="30"/>
      <c r="L309" s="30"/>
      <c r="M309" s="30"/>
      <c r="N309" s="30"/>
      <c r="O309" s="30"/>
      <c r="P309" s="30"/>
      <c r="Q309" s="30"/>
      <c r="R309" s="30"/>
      <c r="S309" s="30"/>
      <c r="T309" s="30"/>
      <c r="U309" s="30"/>
      <c r="V309" s="30"/>
      <c r="W309" s="30"/>
      <c r="X309" s="30"/>
      <c r="Y309" s="30"/>
    </row>
    <row r="310" spans="1:25" x14ac:dyDescent="0.4">
      <c r="A310" s="2"/>
      <c r="B310" s="34"/>
      <c r="C310" s="5"/>
      <c r="D310" s="30"/>
      <c r="E310" s="30"/>
      <c r="F310" s="30"/>
      <c r="G310" s="30"/>
      <c r="H310" s="30"/>
      <c r="I310" s="30"/>
      <c r="J310" s="30"/>
      <c r="K310" s="30"/>
      <c r="L310" s="30"/>
      <c r="M310" s="30"/>
      <c r="N310" s="30"/>
      <c r="O310" s="30"/>
      <c r="P310" s="30"/>
      <c r="Q310" s="30"/>
      <c r="R310" s="30"/>
      <c r="S310" s="30"/>
      <c r="T310" s="30"/>
      <c r="U310" s="30"/>
      <c r="V310" s="30"/>
      <c r="W310" s="30"/>
      <c r="X310" s="30"/>
      <c r="Y310" s="30"/>
    </row>
    <row r="311" spans="1:25" x14ac:dyDescent="0.4">
      <c r="A311" s="2"/>
      <c r="B311" s="34"/>
      <c r="C311" s="5"/>
      <c r="D311" s="30"/>
      <c r="E311" s="30"/>
      <c r="F311" s="30"/>
      <c r="G311" s="30"/>
      <c r="H311" s="30"/>
      <c r="I311" s="30"/>
      <c r="J311" s="30"/>
      <c r="K311" s="30"/>
      <c r="L311" s="30"/>
      <c r="M311" s="30"/>
      <c r="N311" s="30"/>
      <c r="O311" s="30"/>
      <c r="P311" s="30"/>
      <c r="Q311" s="30"/>
      <c r="R311" s="30"/>
      <c r="S311" s="30"/>
      <c r="T311" s="30"/>
      <c r="U311" s="30"/>
      <c r="V311" s="30"/>
      <c r="W311" s="30"/>
      <c r="X311" s="30"/>
      <c r="Y311" s="30"/>
    </row>
    <row r="312" spans="1:25" x14ac:dyDescent="0.4">
      <c r="A312" s="2"/>
      <c r="B312" s="34"/>
      <c r="C312" s="5"/>
      <c r="D312" s="30"/>
      <c r="E312" s="30"/>
      <c r="F312" s="30"/>
      <c r="G312" s="30"/>
      <c r="H312" s="30"/>
      <c r="I312" s="30"/>
      <c r="J312" s="30"/>
      <c r="K312" s="30"/>
      <c r="L312" s="30"/>
      <c r="M312" s="30"/>
      <c r="N312" s="30"/>
      <c r="O312" s="30"/>
      <c r="P312" s="30"/>
      <c r="Q312" s="30"/>
      <c r="R312" s="30"/>
      <c r="S312" s="30"/>
      <c r="T312" s="30"/>
      <c r="U312" s="30"/>
      <c r="V312" s="30"/>
      <c r="W312" s="30"/>
      <c r="X312" s="30"/>
      <c r="Y312" s="30"/>
    </row>
    <row r="313" spans="1:25" x14ac:dyDescent="0.4">
      <c r="A313" s="2"/>
      <c r="B313" s="34"/>
      <c r="C313" s="5"/>
      <c r="D313" s="30"/>
      <c r="E313" s="30"/>
      <c r="F313" s="30"/>
      <c r="G313" s="30"/>
      <c r="H313" s="30"/>
      <c r="I313" s="30"/>
      <c r="J313" s="30"/>
      <c r="K313" s="30"/>
      <c r="L313" s="30"/>
      <c r="M313" s="30"/>
      <c r="N313" s="30"/>
      <c r="O313" s="30"/>
      <c r="P313" s="30"/>
      <c r="Q313" s="30"/>
      <c r="R313" s="30"/>
      <c r="S313" s="30"/>
      <c r="T313" s="30"/>
      <c r="U313" s="30"/>
      <c r="V313" s="30"/>
      <c r="W313" s="30"/>
      <c r="X313" s="30"/>
      <c r="Y313" s="30"/>
    </row>
    <row r="314" spans="1:25" x14ac:dyDescent="0.4">
      <c r="A314" s="2"/>
      <c r="B314" s="34"/>
      <c r="C314" s="5"/>
      <c r="D314" s="30"/>
      <c r="E314" s="30"/>
      <c r="F314" s="30"/>
      <c r="G314" s="30"/>
      <c r="H314" s="30"/>
      <c r="I314" s="30"/>
      <c r="J314" s="30"/>
      <c r="K314" s="30"/>
      <c r="L314" s="30"/>
      <c r="M314" s="30"/>
      <c r="N314" s="30"/>
      <c r="O314" s="30"/>
      <c r="P314" s="30"/>
      <c r="Q314" s="30"/>
      <c r="R314" s="30"/>
      <c r="S314" s="30"/>
      <c r="T314" s="30"/>
      <c r="U314" s="30"/>
      <c r="V314" s="30"/>
      <c r="W314" s="30"/>
      <c r="X314" s="30"/>
      <c r="Y314" s="30"/>
    </row>
    <row r="315" spans="1:25" x14ac:dyDescent="0.4">
      <c r="A315" s="2"/>
      <c r="B315" s="34"/>
      <c r="C315" s="5"/>
      <c r="D315" s="30"/>
      <c r="E315" s="30"/>
      <c r="F315" s="30"/>
      <c r="G315" s="30"/>
      <c r="H315" s="30"/>
      <c r="I315" s="30"/>
      <c r="J315" s="30"/>
      <c r="K315" s="30"/>
      <c r="L315" s="30"/>
      <c r="M315" s="30"/>
      <c r="N315" s="30"/>
      <c r="O315" s="30"/>
      <c r="P315" s="30"/>
      <c r="Q315" s="30"/>
      <c r="R315" s="30"/>
      <c r="S315" s="30"/>
      <c r="T315" s="30"/>
      <c r="U315" s="30"/>
      <c r="V315" s="30"/>
      <c r="W315" s="30"/>
      <c r="X315" s="30"/>
      <c r="Y315" s="30"/>
    </row>
    <row r="316" spans="1:25" x14ac:dyDescent="0.4">
      <c r="A316" s="2"/>
      <c r="B316" s="34"/>
      <c r="C316" s="5"/>
      <c r="D316" s="30"/>
      <c r="E316" s="30"/>
      <c r="F316" s="30"/>
      <c r="G316" s="30"/>
      <c r="H316" s="30"/>
      <c r="I316" s="30"/>
      <c r="J316" s="30"/>
      <c r="K316" s="30"/>
      <c r="L316" s="30"/>
      <c r="M316" s="30"/>
      <c r="N316" s="30"/>
      <c r="O316" s="30"/>
      <c r="P316" s="30"/>
      <c r="Q316" s="30"/>
      <c r="R316" s="30"/>
      <c r="S316" s="30"/>
      <c r="T316" s="30"/>
      <c r="U316" s="30"/>
      <c r="V316" s="30"/>
      <c r="W316" s="30"/>
      <c r="X316" s="30"/>
      <c r="Y316" s="30"/>
    </row>
    <row r="317" spans="1:25" x14ac:dyDescent="0.4">
      <c r="A317" s="2"/>
      <c r="B317" s="34"/>
      <c r="C317" s="5"/>
      <c r="D317" s="30"/>
      <c r="E317" s="30"/>
      <c r="F317" s="30"/>
      <c r="G317" s="30"/>
      <c r="H317" s="30"/>
      <c r="I317" s="30"/>
      <c r="J317" s="30"/>
      <c r="K317" s="30"/>
      <c r="L317" s="30"/>
      <c r="M317" s="30"/>
      <c r="N317" s="30"/>
      <c r="O317" s="30"/>
      <c r="P317" s="30"/>
      <c r="Q317" s="30"/>
      <c r="R317" s="30"/>
      <c r="S317" s="30"/>
      <c r="T317" s="30"/>
      <c r="U317" s="30"/>
      <c r="V317" s="30"/>
      <c r="W317" s="30"/>
      <c r="X317" s="30"/>
      <c r="Y317" s="30"/>
    </row>
    <row r="318" spans="1:25" x14ac:dyDescent="0.4">
      <c r="A318" s="2"/>
      <c r="B318" s="34"/>
      <c r="C318" s="5"/>
      <c r="D318" s="30"/>
      <c r="E318" s="30"/>
      <c r="F318" s="30"/>
      <c r="G318" s="30"/>
      <c r="H318" s="30"/>
      <c r="I318" s="30"/>
      <c r="J318" s="30"/>
      <c r="K318" s="30"/>
      <c r="L318" s="30"/>
      <c r="M318" s="30"/>
      <c r="N318" s="30"/>
      <c r="O318" s="30"/>
      <c r="P318" s="30"/>
      <c r="Q318" s="30"/>
      <c r="R318" s="30"/>
      <c r="S318" s="30"/>
      <c r="T318" s="30"/>
      <c r="U318" s="30"/>
      <c r="V318" s="30"/>
      <c r="W318" s="30"/>
      <c r="X318" s="30"/>
      <c r="Y318" s="30"/>
    </row>
    <row r="319" spans="1:25" x14ac:dyDescent="0.4">
      <c r="A319" s="2"/>
      <c r="B319" s="34"/>
      <c r="C319" s="5"/>
      <c r="D319" s="30"/>
      <c r="E319" s="30"/>
      <c r="F319" s="30"/>
      <c r="G319" s="30"/>
      <c r="H319" s="30"/>
      <c r="I319" s="30"/>
      <c r="J319" s="30"/>
      <c r="K319" s="30"/>
      <c r="L319" s="30"/>
      <c r="M319" s="30"/>
      <c r="N319" s="30"/>
      <c r="O319" s="30"/>
      <c r="P319" s="30"/>
      <c r="Q319" s="30"/>
      <c r="R319" s="30"/>
      <c r="S319" s="30"/>
      <c r="T319" s="30"/>
      <c r="U319" s="30"/>
      <c r="V319" s="30"/>
      <c r="W319" s="30"/>
      <c r="X319" s="30"/>
      <c r="Y319" s="30"/>
    </row>
    <row r="320" spans="1:25" x14ac:dyDescent="0.4">
      <c r="A320" s="2"/>
      <c r="B320" s="34"/>
      <c r="C320" s="5"/>
      <c r="D320" s="30"/>
      <c r="E320" s="30"/>
      <c r="F320" s="30"/>
      <c r="G320" s="30"/>
      <c r="H320" s="30"/>
      <c r="I320" s="30"/>
      <c r="J320" s="30"/>
      <c r="K320" s="30"/>
      <c r="L320" s="30"/>
      <c r="M320" s="30"/>
      <c r="N320" s="30"/>
      <c r="O320" s="30"/>
      <c r="P320" s="30"/>
      <c r="Q320" s="30"/>
      <c r="R320" s="30"/>
      <c r="S320" s="30"/>
      <c r="T320" s="30"/>
      <c r="U320" s="30"/>
      <c r="V320" s="30"/>
      <c r="W320" s="30"/>
      <c r="X320" s="30"/>
      <c r="Y320" s="30"/>
    </row>
    <row r="321" spans="1:25" x14ac:dyDescent="0.4">
      <c r="A321" s="2"/>
      <c r="B321" s="34"/>
      <c r="C321" s="5"/>
      <c r="D321" s="30"/>
      <c r="E321" s="30"/>
      <c r="F321" s="30"/>
      <c r="G321" s="30"/>
      <c r="H321" s="30"/>
      <c r="I321" s="30"/>
      <c r="J321" s="30"/>
      <c r="K321" s="30"/>
      <c r="L321" s="30"/>
      <c r="M321" s="30"/>
      <c r="N321" s="30"/>
      <c r="O321" s="30"/>
      <c r="P321" s="30"/>
      <c r="Q321" s="30"/>
      <c r="R321" s="30"/>
      <c r="S321" s="30"/>
      <c r="T321" s="30"/>
      <c r="U321" s="30"/>
      <c r="V321" s="30"/>
      <c r="W321" s="30"/>
      <c r="X321" s="30"/>
      <c r="Y321" s="30"/>
    </row>
    <row r="322" spans="1:25" x14ac:dyDescent="0.4">
      <c r="A322" s="2"/>
      <c r="B322" s="34"/>
      <c r="C322" s="5"/>
      <c r="D322" s="30"/>
      <c r="E322" s="30"/>
      <c r="F322" s="30"/>
      <c r="G322" s="30"/>
      <c r="H322" s="30"/>
      <c r="I322" s="30"/>
      <c r="J322" s="30"/>
      <c r="K322" s="30"/>
      <c r="L322" s="30"/>
      <c r="M322" s="30"/>
      <c r="N322" s="30"/>
      <c r="O322" s="30"/>
      <c r="P322" s="30"/>
      <c r="Q322" s="30"/>
      <c r="R322" s="30"/>
      <c r="S322" s="30"/>
      <c r="T322" s="30"/>
      <c r="U322" s="30"/>
      <c r="V322" s="30"/>
      <c r="W322" s="30"/>
      <c r="X322" s="30"/>
      <c r="Y322" s="30"/>
    </row>
    <row r="323" spans="1:25" x14ac:dyDescent="0.4">
      <c r="A323" s="2"/>
      <c r="B323" s="34"/>
      <c r="C323" s="5"/>
      <c r="D323" s="30"/>
      <c r="E323" s="30"/>
      <c r="F323" s="30"/>
      <c r="G323" s="30"/>
      <c r="H323" s="30"/>
      <c r="I323" s="30"/>
      <c r="J323" s="30"/>
      <c r="K323" s="30"/>
      <c r="L323" s="30"/>
      <c r="M323" s="30"/>
      <c r="N323" s="30"/>
      <c r="O323" s="30"/>
      <c r="P323" s="30"/>
      <c r="Q323" s="30"/>
      <c r="R323" s="30"/>
      <c r="S323" s="30"/>
      <c r="T323" s="30"/>
      <c r="U323" s="30"/>
      <c r="V323" s="30"/>
      <c r="W323" s="30"/>
      <c r="X323" s="30"/>
      <c r="Y323" s="30"/>
    </row>
    <row r="324" spans="1:25" x14ac:dyDescent="0.4">
      <c r="A324" s="2"/>
      <c r="B324" s="34"/>
      <c r="C324" s="5"/>
      <c r="D324" s="30"/>
      <c r="E324" s="30"/>
      <c r="F324" s="30"/>
      <c r="G324" s="30"/>
      <c r="H324" s="30"/>
      <c r="I324" s="30"/>
      <c r="J324" s="30"/>
      <c r="K324" s="30"/>
      <c r="L324" s="30"/>
      <c r="M324" s="30"/>
      <c r="N324" s="30"/>
      <c r="O324" s="30"/>
      <c r="P324" s="30"/>
      <c r="Q324" s="30"/>
      <c r="R324" s="30"/>
      <c r="S324" s="30"/>
      <c r="T324" s="30"/>
      <c r="U324" s="30"/>
      <c r="V324" s="30"/>
      <c r="W324" s="30"/>
      <c r="X324" s="30"/>
      <c r="Y324" s="30"/>
    </row>
    <row r="325" spans="1:25" x14ac:dyDescent="0.4">
      <c r="A325" s="2"/>
      <c r="B325" s="34"/>
      <c r="C325" s="5"/>
      <c r="D325" s="30"/>
      <c r="E325" s="30"/>
      <c r="F325" s="30"/>
      <c r="G325" s="30"/>
      <c r="H325" s="30"/>
      <c r="I325" s="30"/>
      <c r="J325" s="30"/>
      <c r="K325" s="30"/>
      <c r="L325" s="30"/>
      <c r="M325" s="30"/>
      <c r="N325" s="30"/>
      <c r="O325" s="30"/>
      <c r="P325" s="30"/>
      <c r="Q325" s="30"/>
      <c r="R325" s="30"/>
      <c r="S325" s="30"/>
      <c r="T325" s="30"/>
      <c r="U325" s="30"/>
      <c r="V325" s="30"/>
      <c r="W325" s="30"/>
      <c r="X325" s="30"/>
      <c r="Y325" s="30"/>
    </row>
    <row r="326" spans="1:25" x14ac:dyDescent="0.4">
      <c r="A326" s="2"/>
      <c r="B326" s="34"/>
      <c r="C326" s="5"/>
      <c r="D326" s="30"/>
      <c r="E326" s="30"/>
      <c r="F326" s="30"/>
      <c r="G326" s="30"/>
      <c r="H326" s="30"/>
      <c r="I326" s="30"/>
      <c r="J326" s="30"/>
      <c r="K326" s="30"/>
      <c r="L326" s="30"/>
      <c r="M326" s="30"/>
      <c r="N326" s="30"/>
      <c r="O326" s="30"/>
      <c r="P326" s="30"/>
      <c r="Q326" s="30"/>
      <c r="R326" s="30"/>
      <c r="S326" s="30"/>
      <c r="T326" s="30"/>
      <c r="U326" s="30"/>
      <c r="V326" s="30"/>
      <c r="W326" s="30"/>
      <c r="X326" s="30"/>
      <c r="Y326" s="30"/>
    </row>
    <row r="327" spans="1:25" x14ac:dyDescent="0.4">
      <c r="A327" s="2"/>
      <c r="B327" s="34"/>
      <c r="C327" s="5"/>
      <c r="D327" s="30"/>
      <c r="E327" s="30"/>
      <c r="F327" s="30"/>
      <c r="G327" s="30"/>
      <c r="H327" s="30"/>
      <c r="I327" s="30"/>
      <c r="J327" s="30"/>
      <c r="K327" s="30"/>
      <c r="L327" s="30"/>
      <c r="M327" s="30"/>
      <c r="N327" s="30"/>
      <c r="O327" s="30"/>
      <c r="P327" s="30"/>
      <c r="Q327" s="30"/>
      <c r="R327" s="30"/>
      <c r="S327" s="30"/>
      <c r="T327" s="30"/>
      <c r="U327" s="30"/>
      <c r="V327" s="30"/>
      <c r="W327" s="30"/>
      <c r="X327" s="30"/>
      <c r="Y327" s="30"/>
    </row>
    <row r="328" spans="1:25" x14ac:dyDescent="0.4">
      <c r="A328" s="2"/>
      <c r="B328" s="34"/>
      <c r="C328" s="5"/>
      <c r="D328" s="30"/>
      <c r="E328" s="30"/>
      <c r="F328" s="30"/>
      <c r="G328" s="30"/>
      <c r="H328" s="30"/>
      <c r="I328" s="30"/>
      <c r="J328" s="30"/>
      <c r="K328" s="30"/>
      <c r="L328" s="30"/>
      <c r="M328" s="30"/>
      <c r="N328" s="30"/>
      <c r="O328" s="30"/>
      <c r="P328" s="30"/>
      <c r="Q328" s="30"/>
      <c r="R328" s="30"/>
      <c r="S328" s="30"/>
      <c r="T328" s="30"/>
      <c r="U328" s="30"/>
      <c r="V328" s="30"/>
      <c r="W328" s="30"/>
      <c r="X328" s="30"/>
      <c r="Y328" s="30"/>
    </row>
    <row r="329" spans="1:25" x14ac:dyDescent="0.4">
      <c r="A329" s="2"/>
      <c r="B329" s="34"/>
      <c r="C329" s="5"/>
      <c r="D329" s="30"/>
      <c r="E329" s="30"/>
      <c r="F329" s="30"/>
      <c r="G329" s="30"/>
      <c r="H329" s="30"/>
      <c r="I329" s="30"/>
      <c r="J329" s="30"/>
      <c r="K329" s="30"/>
      <c r="L329" s="30"/>
      <c r="M329" s="30"/>
      <c r="N329" s="30"/>
      <c r="O329" s="30"/>
      <c r="P329" s="30"/>
      <c r="Q329" s="30"/>
      <c r="R329" s="30"/>
      <c r="S329" s="30"/>
      <c r="T329" s="30"/>
      <c r="U329" s="30"/>
      <c r="V329" s="30"/>
      <c r="W329" s="30"/>
      <c r="X329" s="30"/>
      <c r="Y329" s="30"/>
    </row>
    <row r="330" spans="1:25" x14ac:dyDescent="0.4">
      <c r="A330" s="2"/>
      <c r="B330" s="34"/>
      <c r="C330" s="5"/>
      <c r="D330" s="30"/>
      <c r="E330" s="30"/>
      <c r="F330" s="30"/>
      <c r="G330" s="30"/>
      <c r="H330" s="30"/>
      <c r="I330" s="30"/>
      <c r="J330" s="30"/>
      <c r="K330" s="30"/>
      <c r="L330" s="30"/>
      <c r="M330" s="30"/>
      <c r="N330" s="30"/>
      <c r="O330" s="30"/>
      <c r="P330" s="30"/>
      <c r="Q330" s="30"/>
      <c r="R330" s="30"/>
      <c r="S330" s="30"/>
      <c r="T330" s="30"/>
      <c r="U330" s="30"/>
      <c r="V330" s="30"/>
      <c r="W330" s="30"/>
      <c r="X330" s="30"/>
      <c r="Y330" s="30"/>
    </row>
    <row r="331" spans="1:25" x14ac:dyDescent="0.4">
      <c r="A331" s="2"/>
      <c r="B331" s="34"/>
      <c r="C331" s="5"/>
      <c r="D331" s="30"/>
      <c r="E331" s="30"/>
      <c r="F331" s="30"/>
      <c r="G331" s="30"/>
      <c r="H331" s="30"/>
      <c r="I331" s="30"/>
      <c r="J331" s="30"/>
      <c r="K331" s="30"/>
      <c r="L331" s="30"/>
      <c r="M331" s="30"/>
      <c r="N331" s="30"/>
      <c r="O331" s="30"/>
      <c r="P331" s="30"/>
      <c r="Q331" s="30"/>
      <c r="R331" s="30"/>
      <c r="S331" s="30"/>
      <c r="T331" s="30"/>
      <c r="U331" s="30"/>
      <c r="V331" s="30"/>
      <c r="W331" s="30"/>
      <c r="X331" s="30"/>
      <c r="Y331" s="30"/>
    </row>
    <row r="332" spans="1:25" x14ac:dyDescent="0.4">
      <c r="A332" s="2"/>
      <c r="B332" s="34"/>
      <c r="C332" s="5"/>
      <c r="D332" s="30"/>
      <c r="E332" s="30"/>
      <c r="F332" s="30"/>
      <c r="G332" s="30"/>
      <c r="H332" s="30"/>
      <c r="I332" s="30"/>
      <c r="J332" s="30"/>
      <c r="K332" s="30"/>
      <c r="L332" s="30"/>
      <c r="M332" s="30"/>
      <c r="N332" s="30"/>
      <c r="O332" s="30"/>
      <c r="P332" s="30"/>
      <c r="Q332" s="30"/>
      <c r="R332" s="30"/>
      <c r="S332" s="30"/>
      <c r="T332" s="30"/>
      <c r="U332" s="30"/>
      <c r="V332" s="30"/>
      <c r="W332" s="30"/>
      <c r="X332" s="30"/>
      <c r="Y332" s="30"/>
    </row>
    <row r="333" spans="1:25" x14ac:dyDescent="0.4">
      <c r="A333" s="2"/>
      <c r="B333" s="34"/>
      <c r="C333" s="5"/>
      <c r="D333" s="30"/>
      <c r="E333" s="30"/>
      <c r="F333" s="30"/>
      <c r="G333" s="30"/>
      <c r="H333" s="30"/>
      <c r="I333" s="30"/>
      <c r="J333" s="30"/>
      <c r="K333" s="30"/>
      <c r="L333" s="30"/>
      <c r="M333" s="30"/>
      <c r="N333" s="30"/>
      <c r="O333" s="30"/>
      <c r="P333" s="30"/>
      <c r="Q333" s="30"/>
      <c r="R333" s="30"/>
      <c r="S333" s="30"/>
      <c r="T333" s="30"/>
      <c r="U333" s="30"/>
      <c r="V333" s="30"/>
      <c r="W333" s="30"/>
      <c r="X333" s="30"/>
      <c r="Y333" s="30"/>
    </row>
    <row r="334" spans="1:25" x14ac:dyDescent="0.4">
      <c r="A334" s="2"/>
      <c r="B334" s="34"/>
      <c r="C334" s="5"/>
      <c r="D334" s="30"/>
      <c r="E334" s="30"/>
      <c r="F334" s="30"/>
      <c r="G334" s="30"/>
      <c r="H334" s="30"/>
      <c r="I334" s="30"/>
      <c r="J334" s="30"/>
      <c r="K334" s="30"/>
      <c r="L334" s="30"/>
      <c r="M334" s="30"/>
      <c r="N334" s="30"/>
      <c r="O334" s="30"/>
      <c r="P334" s="30"/>
      <c r="Q334" s="30"/>
      <c r="R334" s="30"/>
      <c r="S334" s="30"/>
      <c r="T334" s="30"/>
      <c r="U334" s="30"/>
      <c r="V334" s="30"/>
      <c r="W334" s="30"/>
      <c r="X334" s="30"/>
      <c r="Y334" s="30"/>
    </row>
    <row r="335" spans="1:25" x14ac:dyDescent="0.4">
      <c r="A335" s="2"/>
      <c r="B335" s="34"/>
      <c r="C335" s="5"/>
      <c r="D335" s="30"/>
      <c r="E335" s="30"/>
      <c r="F335" s="30"/>
      <c r="G335" s="30"/>
      <c r="H335" s="30"/>
      <c r="I335" s="30"/>
      <c r="J335" s="30"/>
      <c r="K335" s="30"/>
      <c r="L335" s="30"/>
      <c r="M335" s="30"/>
      <c r="N335" s="30"/>
      <c r="O335" s="30"/>
      <c r="P335" s="30"/>
      <c r="Q335" s="30"/>
      <c r="R335" s="30"/>
      <c r="S335" s="30"/>
      <c r="T335" s="30"/>
      <c r="U335" s="30"/>
      <c r="V335" s="30"/>
      <c r="W335" s="30"/>
      <c r="X335" s="30"/>
      <c r="Y335" s="30"/>
    </row>
    <row r="336" spans="1:25" x14ac:dyDescent="0.4">
      <c r="A336" s="2"/>
      <c r="B336" s="34"/>
      <c r="C336" s="5"/>
      <c r="D336" s="30"/>
      <c r="E336" s="30"/>
      <c r="F336" s="30"/>
      <c r="G336" s="30"/>
      <c r="H336" s="30"/>
      <c r="I336" s="30"/>
      <c r="J336" s="30"/>
      <c r="K336" s="30"/>
      <c r="L336" s="30"/>
      <c r="M336" s="30"/>
      <c r="N336" s="30"/>
      <c r="O336" s="30"/>
      <c r="P336" s="30"/>
      <c r="Q336" s="30"/>
      <c r="R336" s="30"/>
      <c r="S336" s="30"/>
      <c r="T336" s="30"/>
      <c r="U336" s="30"/>
      <c r="V336" s="30"/>
      <c r="W336" s="30"/>
      <c r="X336" s="30"/>
      <c r="Y336" s="30"/>
    </row>
    <row r="337" spans="1:25" x14ac:dyDescent="0.4">
      <c r="A337" s="2"/>
      <c r="B337" s="34"/>
      <c r="C337" s="5"/>
      <c r="D337" s="30"/>
      <c r="E337" s="30"/>
      <c r="F337" s="30"/>
      <c r="G337" s="30"/>
      <c r="H337" s="30"/>
      <c r="I337" s="30"/>
      <c r="J337" s="30"/>
      <c r="K337" s="30"/>
      <c r="L337" s="30"/>
      <c r="M337" s="30"/>
      <c r="N337" s="30"/>
      <c r="O337" s="30"/>
      <c r="P337" s="30"/>
      <c r="Q337" s="30"/>
      <c r="R337" s="30"/>
      <c r="S337" s="30"/>
      <c r="T337" s="30"/>
      <c r="U337" s="30"/>
      <c r="V337" s="30"/>
      <c r="W337" s="30"/>
      <c r="X337" s="30"/>
      <c r="Y337" s="30"/>
    </row>
    <row r="338" spans="1:25" x14ac:dyDescent="0.4">
      <c r="A338" s="30"/>
      <c r="B338" s="30"/>
      <c r="C338" s="30"/>
      <c r="D338" s="30"/>
      <c r="E338" s="30"/>
      <c r="F338" s="30"/>
      <c r="G338" s="30"/>
      <c r="H338" s="30"/>
      <c r="I338" s="30"/>
      <c r="J338" s="30"/>
      <c r="K338" s="30"/>
      <c r="L338" s="30"/>
      <c r="M338" s="30"/>
      <c r="N338" s="30"/>
      <c r="O338" s="30"/>
      <c r="P338" s="30"/>
      <c r="Q338" s="30"/>
      <c r="R338" s="30"/>
      <c r="S338" s="30"/>
      <c r="T338" s="30"/>
      <c r="U338" s="30"/>
      <c r="V338" s="30"/>
      <c r="W338" s="30"/>
      <c r="X338" s="30"/>
      <c r="Y338" s="30"/>
    </row>
    <row r="339" spans="1:25" x14ac:dyDescent="0.4">
      <c r="A339" s="2"/>
      <c r="B339" s="2"/>
      <c r="C339" s="2"/>
      <c r="D339" s="2"/>
      <c r="E339" s="2"/>
      <c r="F339" s="2"/>
      <c r="G339" s="2"/>
      <c r="H339" s="2"/>
      <c r="I339" s="2"/>
      <c r="J339" s="2"/>
      <c r="K339" s="2"/>
      <c r="L339" s="2"/>
      <c r="M339" s="2"/>
      <c r="N339" s="2"/>
      <c r="O339" s="2"/>
      <c r="P339" s="2"/>
      <c r="Q339" s="2"/>
      <c r="R339" s="2"/>
      <c r="S339" s="2"/>
      <c r="T339" s="2"/>
      <c r="U339" s="2"/>
      <c r="V339" s="2"/>
      <c r="W339" s="2"/>
      <c r="X339" s="2"/>
      <c r="Y339" s="2"/>
    </row>
    <row r="340" spans="1:25" x14ac:dyDescent="0.4">
      <c r="A340" s="2"/>
      <c r="B340" s="2"/>
      <c r="C340" s="2"/>
      <c r="D340" s="2"/>
      <c r="E340" s="2"/>
      <c r="F340" s="2"/>
      <c r="G340" s="2"/>
      <c r="H340" s="2"/>
      <c r="I340" s="2"/>
      <c r="J340" s="2"/>
      <c r="K340" s="2"/>
      <c r="L340" s="2"/>
      <c r="M340" s="2"/>
      <c r="N340" s="2"/>
      <c r="O340" s="2"/>
      <c r="P340" s="2"/>
      <c r="Q340" s="2"/>
      <c r="R340" s="2"/>
      <c r="S340" s="2"/>
      <c r="T340" s="2"/>
      <c r="U340" s="2"/>
      <c r="V340" s="2"/>
      <c r="W340" s="2"/>
      <c r="X340" s="2"/>
      <c r="Y340" s="2"/>
    </row>
    <row r="341" spans="1:25" x14ac:dyDescent="0.4">
      <c r="A341" s="2"/>
      <c r="B341" s="2"/>
      <c r="C341" s="2"/>
      <c r="D341" s="2"/>
      <c r="E341" s="2"/>
      <c r="F341" s="2"/>
      <c r="G341" s="2"/>
      <c r="H341" s="2"/>
      <c r="I341" s="2"/>
      <c r="J341" s="2"/>
      <c r="K341" s="2"/>
      <c r="L341" s="2"/>
      <c r="M341" s="2"/>
      <c r="N341" s="2"/>
      <c r="O341" s="2"/>
      <c r="P341" s="2"/>
      <c r="Q341" s="2"/>
      <c r="R341" s="2"/>
      <c r="S341" s="2"/>
      <c r="T341" s="2"/>
      <c r="U341" s="2"/>
      <c r="V341" s="2"/>
      <c r="W341" s="2"/>
      <c r="X341" s="2"/>
      <c r="Y341" s="2"/>
    </row>
    <row r="342" spans="1:25" x14ac:dyDescent="0.4">
      <c r="A342" s="2"/>
      <c r="B342" s="2"/>
      <c r="C342" s="2"/>
      <c r="D342" s="2"/>
      <c r="E342" s="2"/>
      <c r="F342" s="2"/>
      <c r="G342" s="2"/>
      <c r="H342" s="2"/>
      <c r="I342" s="2"/>
      <c r="J342" s="2"/>
      <c r="K342" s="2"/>
      <c r="L342" s="2"/>
      <c r="M342" s="2"/>
      <c r="N342" s="2"/>
      <c r="O342" s="2"/>
      <c r="P342" s="2"/>
      <c r="Q342" s="2"/>
      <c r="R342" s="2"/>
      <c r="S342" s="2"/>
      <c r="T342" s="2"/>
      <c r="U342" s="2"/>
      <c r="V342" s="2"/>
      <c r="W342" s="2"/>
      <c r="X342" s="2"/>
      <c r="Y342" s="2"/>
    </row>
    <row r="343" spans="1:25" x14ac:dyDescent="0.4">
      <c r="A343" s="2"/>
      <c r="B343" s="2"/>
      <c r="C343" s="2"/>
      <c r="D343" s="2"/>
      <c r="E343" s="2"/>
      <c r="F343" s="2"/>
      <c r="G343" s="2"/>
      <c r="H343" s="2"/>
      <c r="I343" s="2"/>
      <c r="J343" s="2"/>
      <c r="K343" s="2"/>
      <c r="L343" s="2"/>
      <c r="M343" s="2"/>
      <c r="N343" s="2"/>
      <c r="O343" s="2"/>
      <c r="P343" s="2"/>
      <c r="Q343" s="2"/>
      <c r="R343" s="2"/>
      <c r="S343" s="2"/>
      <c r="T343" s="2"/>
      <c r="U343" s="2"/>
      <c r="V343" s="2"/>
      <c r="W343" s="2"/>
      <c r="X343" s="2"/>
      <c r="Y343" s="2"/>
    </row>
    <row r="344" spans="1:25" x14ac:dyDescent="0.4">
      <c r="A344" s="2"/>
      <c r="B344" s="2"/>
      <c r="C344" s="2"/>
      <c r="D344" s="2"/>
      <c r="E344" s="2"/>
      <c r="F344" s="2"/>
      <c r="G344" s="2"/>
      <c r="H344" s="2"/>
      <c r="I344" s="2"/>
      <c r="J344" s="2"/>
      <c r="K344" s="2"/>
      <c r="L344" s="2"/>
      <c r="M344" s="2"/>
      <c r="N344" s="2"/>
      <c r="O344" s="2"/>
      <c r="P344" s="2"/>
      <c r="Q344" s="2"/>
      <c r="R344" s="2"/>
      <c r="S344" s="2"/>
      <c r="T344" s="2"/>
      <c r="U344" s="2"/>
      <c r="V344" s="2"/>
      <c r="W344" s="2"/>
      <c r="X344" s="2"/>
      <c r="Y344" s="2"/>
    </row>
    <row r="345" spans="1:25" x14ac:dyDescent="0.4">
      <c r="A345" s="2"/>
      <c r="B345" s="2"/>
      <c r="C345" s="2"/>
      <c r="D345" s="2"/>
      <c r="E345" s="2"/>
      <c r="F345" s="2"/>
      <c r="G345" s="2"/>
      <c r="H345" s="2"/>
      <c r="I345" s="2"/>
      <c r="J345" s="2"/>
      <c r="K345" s="2"/>
      <c r="L345" s="2"/>
      <c r="M345" s="2"/>
      <c r="N345" s="2"/>
      <c r="O345" s="2"/>
      <c r="P345" s="2"/>
      <c r="Q345" s="2"/>
      <c r="R345" s="2"/>
      <c r="S345" s="2"/>
      <c r="T345" s="2"/>
      <c r="U345" s="2"/>
      <c r="V345" s="2"/>
      <c r="W345" s="2"/>
      <c r="X345" s="2"/>
      <c r="Y345" s="2"/>
    </row>
    <row r="346" spans="1:25" x14ac:dyDescent="0.4">
      <c r="A346" s="2"/>
      <c r="B346" s="2"/>
      <c r="C346" s="2"/>
      <c r="D346" s="2"/>
      <c r="E346" s="2"/>
      <c r="F346" s="2"/>
      <c r="G346" s="2"/>
      <c r="H346" s="2"/>
      <c r="I346" s="2"/>
      <c r="J346" s="2"/>
      <c r="K346" s="2"/>
      <c r="L346" s="2"/>
      <c r="M346" s="2"/>
      <c r="N346" s="2"/>
      <c r="O346" s="2"/>
      <c r="P346" s="2"/>
      <c r="Q346" s="2"/>
      <c r="R346" s="2"/>
      <c r="S346" s="2"/>
      <c r="T346" s="2"/>
      <c r="U346" s="2"/>
      <c r="V346" s="2"/>
      <c r="W346" s="2"/>
      <c r="X346" s="2"/>
      <c r="Y346" s="2"/>
    </row>
    <row r="347" spans="1:25" x14ac:dyDescent="0.4">
      <c r="A347" s="2"/>
      <c r="B347" s="2"/>
      <c r="C347" s="2"/>
      <c r="D347" s="2"/>
      <c r="E347" s="2"/>
      <c r="F347" s="2"/>
      <c r="G347" s="2"/>
      <c r="H347" s="2"/>
      <c r="I347" s="2"/>
      <c r="J347" s="2"/>
      <c r="K347" s="2"/>
      <c r="L347" s="2"/>
      <c r="M347" s="2"/>
      <c r="N347" s="2"/>
      <c r="O347" s="2"/>
      <c r="P347" s="2"/>
      <c r="Q347" s="2"/>
      <c r="R347" s="2"/>
      <c r="S347" s="2"/>
      <c r="T347" s="2"/>
      <c r="U347" s="2"/>
      <c r="V347" s="2"/>
      <c r="W347" s="2"/>
      <c r="X347" s="2"/>
      <c r="Y347" s="2"/>
    </row>
    <row r="348" spans="1:25" x14ac:dyDescent="0.4">
      <c r="B348" s="2"/>
      <c r="C348" s="2"/>
      <c r="D348" s="2"/>
      <c r="E348" s="2"/>
      <c r="F348" s="2"/>
      <c r="G348" s="2"/>
      <c r="H348" s="2"/>
      <c r="I348" s="2"/>
      <c r="J348" s="2"/>
      <c r="K348" s="2"/>
      <c r="L348" s="2"/>
      <c r="M348" s="2"/>
      <c r="N348" s="2"/>
      <c r="O348" s="2"/>
      <c r="P348" s="2"/>
      <c r="Q348" s="2"/>
      <c r="R348" s="2"/>
      <c r="S348" s="2"/>
      <c r="T348" s="2"/>
      <c r="U348" s="2"/>
      <c r="V348" s="2"/>
      <c r="W348" s="2"/>
      <c r="X348" s="2"/>
      <c r="Y348" s="2"/>
    </row>
    <row r="349" spans="1:25" x14ac:dyDescent="0.4">
      <c r="B349" s="2"/>
      <c r="C349" s="2"/>
      <c r="D349" s="2"/>
      <c r="E349" s="2"/>
      <c r="F349" s="2"/>
      <c r="G349" s="2"/>
      <c r="H349" s="2"/>
      <c r="I349" s="2"/>
      <c r="J349" s="2"/>
      <c r="K349" s="2"/>
      <c r="L349" s="2"/>
      <c r="M349" s="2"/>
      <c r="N349" s="2"/>
      <c r="O349" s="2"/>
      <c r="P349" s="2"/>
      <c r="Q349" s="2"/>
      <c r="R349" s="2"/>
      <c r="S349" s="2"/>
      <c r="T349" s="2"/>
      <c r="U349" s="2"/>
      <c r="V349" s="2"/>
      <c r="W349" s="2"/>
      <c r="X349" s="2"/>
      <c r="Y349" s="2"/>
    </row>
    <row r="350" spans="1:25" x14ac:dyDescent="0.4">
      <c r="B350" s="2"/>
      <c r="C350" s="2"/>
      <c r="D350" s="2"/>
      <c r="E350" s="2"/>
      <c r="F350" s="2"/>
      <c r="G350" s="2"/>
      <c r="H350" s="2"/>
      <c r="I350" s="2"/>
      <c r="J350" s="2"/>
      <c r="K350" s="2"/>
      <c r="L350" s="2"/>
      <c r="M350" s="2"/>
      <c r="N350" s="2"/>
      <c r="O350" s="2"/>
      <c r="P350" s="2"/>
      <c r="Q350" s="2"/>
      <c r="R350" s="2"/>
      <c r="S350" s="2"/>
      <c r="T350" s="2"/>
      <c r="U350" s="2"/>
      <c r="V350" s="2"/>
      <c r="W350" s="2"/>
      <c r="X350" s="2"/>
      <c r="Y350" s="2"/>
    </row>
    <row r="351" spans="1:25" x14ac:dyDescent="0.4">
      <c r="B351" s="2"/>
      <c r="C351" s="2"/>
      <c r="D351" s="2"/>
      <c r="E351" s="2"/>
      <c r="F351" s="2"/>
      <c r="G351" s="2"/>
      <c r="H351" s="2"/>
      <c r="I351" s="2"/>
      <c r="J351" s="2"/>
      <c r="K351" s="2"/>
      <c r="L351" s="2"/>
      <c r="M351" s="2"/>
      <c r="N351" s="2"/>
      <c r="O351" s="2"/>
      <c r="P351" s="2"/>
      <c r="Q351" s="2"/>
      <c r="R351" s="2"/>
      <c r="S351" s="2"/>
      <c r="T351" s="2"/>
      <c r="U351" s="2"/>
      <c r="V351" s="2"/>
      <c r="W351" s="2"/>
      <c r="X351" s="2"/>
      <c r="Y351" s="2"/>
    </row>
    <row r="352" spans="1:25" x14ac:dyDescent="0.4">
      <c r="B352" s="2"/>
      <c r="C352" s="2"/>
      <c r="D352" s="2"/>
      <c r="E352" s="2"/>
      <c r="F352" s="2"/>
      <c r="G352" s="2"/>
      <c r="H352" s="2"/>
      <c r="I352" s="2"/>
      <c r="J352" s="2"/>
      <c r="K352" s="2"/>
      <c r="L352" s="2"/>
      <c r="M352" s="2"/>
      <c r="N352" s="2"/>
      <c r="O352" s="2"/>
      <c r="P352" s="2"/>
      <c r="Q352" s="2"/>
      <c r="R352" s="2"/>
      <c r="S352" s="2"/>
      <c r="T352" s="2"/>
      <c r="U352" s="2"/>
      <c r="V352" s="2"/>
      <c r="W352" s="2"/>
      <c r="X352" s="2"/>
      <c r="Y352" s="2"/>
    </row>
    <row r="353" spans="2:25" x14ac:dyDescent="0.4">
      <c r="B353" s="2"/>
      <c r="C353" s="2"/>
      <c r="D353" s="2"/>
      <c r="E353" s="2"/>
      <c r="F353" s="2"/>
      <c r="G353" s="2"/>
      <c r="H353" s="2"/>
      <c r="I353" s="2"/>
      <c r="J353" s="2"/>
      <c r="K353" s="2"/>
      <c r="L353" s="2"/>
      <c r="M353" s="2"/>
      <c r="N353" s="2"/>
      <c r="O353" s="2"/>
      <c r="P353" s="2"/>
      <c r="Q353" s="2"/>
      <c r="R353" s="2"/>
      <c r="S353" s="2"/>
      <c r="T353" s="2"/>
      <c r="U353" s="2"/>
      <c r="V353" s="2"/>
      <c r="W353" s="2"/>
      <c r="X353" s="2"/>
      <c r="Y353" s="2"/>
    </row>
    <row r="354" spans="2:25" x14ac:dyDescent="0.4">
      <c r="B354" s="2"/>
      <c r="C354" s="2"/>
      <c r="D354" s="2"/>
      <c r="E354" s="2"/>
      <c r="F354" s="2"/>
      <c r="G354" s="2"/>
      <c r="H354" s="2"/>
      <c r="I354" s="2"/>
      <c r="J354" s="2"/>
      <c r="K354" s="2"/>
      <c r="L354" s="2"/>
      <c r="M354" s="2"/>
      <c r="N354" s="2"/>
      <c r="O354" s="2"/>
      <c r="P354" s="2"/>
      <c r="Q354" s="2"/>
      <c r="R354" s="2"/>
      <c r="S354" s="2"/>
      <c r="T354" s="2"/>
      <c r="U354" s="2"/>
      <c r="V354" s="2"/>
      <c r="W354" s="2"/>
      <c r="X354" s="2"/>
      <c r="Y354" s="2"/>
    </row>
    <row r="355" spans="2:25" x14ac:dyDescent="0.4">
      <c r="B355" s="2"/>
      <c r="C355" s="2"/>
      <c r="D355" s="2"/>
      <c r="E355" s="2"/>
      <c r="F355" s="2"/>
      <c r="G355" s="2"/>
      <c r="H355" s="2"/>
      <c r="I355" s="2"/>
      <c r="J355" s="2"/>
      <c r="K355" s="2"/>
      <c r="L355" s="2"/>
      <c r="M355" s="2"/>
      <c r="N355" s="2"/>
      <c r="O355" s="2"/>
      <c r="P355" s="2"/>
      <c r="Q355" s="2"/>
      <c r="R355" s="2"/>
      <c r="S355" s="2"/>
      <c r="T355" s="2"/>
      <c r="U355" s="2"/>
      <c r="V355" s="2"/>
      <c r="W355" s="2"/>
      <c r="X355" s="2"/>
      <c r="Y355" s="2"/>
    </row>
    <row r="356" spans="2:25" x14ac:dyDescent="0.4">
      <c r="B356" s="2"/>
      <c r="C356" s="2"/>
      <c r="D356" s="2"/>
      <c r="E356" s="2"/>
      <c r="F356" s="2"/>
      <c r="G356" s="2"/>
      <c r="H356" s="2"/>
      <c r="I356" s="2"/>
      <c r="J356" s="2"/>
      <c r="K356" s="2"/>
      <c r="L356" s="2"/>
      <c r="M356" s="2"/>
      <c r="N356" s="2"/>
      <c r="O356" s="2"/>
      <c r="P356" s="2"/>
      <c r="Q356" s="2"/>
      <c r="R356" s="2"/>
      <c r="S356" s="2"/>
      <c r="T356" s="2"/>
      <c r="U356" s="2"/>
      <c r="V356" s="2"/>
      <c r="W356" s="2"/>
      <c r="X356" s="2"/>
      <c r="Y356" s="2"/>
    </row>
    <row r="357" spans="2:25" x14ac:dyDescent="0.4">
      <c r="B357" s="2"/>
      <c r="C357" s="2"/>
      <c r="D357" s="2"/>
      <c r="E357" s="2"/>
      <c r="F357" s="2"/>
      <c r="G357" s="2"/>
      <c r="H357" s="2"/>
      <c r="I357" s="2"/>
      <c r="J357" s="2"/>
      <c r="K357" s="2"/>
      <c r="L357" s="2"/>
      <c r="M357" s="2"/>
      <c r="N357" s="2"/>
      <c r="O357" s="2"/>
      <c r="P357" s="2"/>
      <c r="Q357" s="2"/>
      <c r="R357" s="2"/>
      <c r="S357" s="2"/>
      <c r="T357" s="2"/>
      <c r="U357" s="2"/>
      <c r="V357" s="2"/>
      <c r="W357" s="2"/>
      <c r="X357" s="2"/>
      <c r="Y357" s="2"/>
    </row>
    <row r="358" spans="2:25" x14ac:dyDescent="0.4">
      <c r="B358" s="2"/>
      <c r="C358" s="2"/>
      <c r="D358" s="2"/>
      <c r="E358" s="2"/>
      <c r="F358" s="2"/>
      <c r="G358" s="2"/>
      <c r="H358" s="2"/>
      <c r="I358" s="2"/>
      <c r="J358" s="2"/>
      <c r="K358" s="2"/>
      <c r="L358" s="2"/>
      <c r="M358" s="2"/>
      <c r="N358" s="2"/>
      <c r="O358" s="2"/>
      <c r="P358" s="2"/>
      <c r="Q358" s="2"/>
      <c r="R358" s="2"/>
      <c r="S358" s="2"/>
      <c r="T358" s="2"/>
      <c r="U358" s="2"/>
      <c r="V358" s="2"/>
      <c r="W358" s="2"/>
      <c r="X358" s="2"/>
      <c r="Y358" s="2"/>
    </row>
    <row r="359" spans="2:25" x14ac:dyDescent="0.4">
      <c r="B359" s="2"/>
      <c r="C359" s="2"/>
      <c r="D359" s="2"/>
      <c r="E359" s="2"/>
      <c r="F359" s="2"/>
      <c r="G359" s="2"/>
      <c r="H359" s="2"/>
      <c r="I359" s="2"/>
      <c r="J359" s="2"/>
      <c r="K359" s="2"/>
      <c r="L359" s="2"/>
      <c r="M359" s="2"/>
      <c r="N359" s="2"/>
      <c r="O359" s="2"/>
      <c r="P359" s="2"/>
      <c r="Q359" s="2"/>
      <c r="R359" s="2"/>
      <c r="S359" s="2"/>
      <c r="T359" s="2"/>
      <c r="U359" s="2"/>
      <c r="V359" s="2"/>
      <c r="W359" s="2"/>
      <c r="X359" s="2"/>
      <c r="Y359" s="2"/>
    </row>
    <row r="360" spans="2:25" x14ac:dyDescent="0.4">
      <c r="B360" s="2"/>
      <c r="C360" s="2"/>
      <c r="D360" s="2"/>
      <c r="E360" s="2"/>
      <c r="F360" s="2"/>
      <c r="G360" s="2"/>
      <c r="H360" s="2"/>
      <c r="I360" s="2"/>
      <c r="J360" s="2"/>
      <c r="K360" s="2"/>
      <c r="L360" s="2"/>
      <c r="M360" s="2"/>
      <c r="N360" s="2"/>
      <c r="O360" s="2"/>
      <c r="P360" s="2"/>
      <c r="Q360" s="2"/>
      <c r="R360" s="2"/>
      <c r="S360" s="2"/>
      <c r="T360" s="2"/>
      <c r="U360" s="2"/>
      <c r="V360" s="2"/>
      <c r="W360" s="2"/>
      <c r="X360" s="2"/>
      <c r="Y360" s="2"/>
    </row>
    <row r="361" spans="2:25" x14ac:dyDescent="0.4">
      <c r="B361" s="2"/>
      <c r="C361" s="2"/>
      <c r="D361" s="2"/>
      <c r="E361" s="2"/>
      <c r="F361" s="2"/>
      <c r="G361" s="2"/>
      <c r="H361" s="2"/>
      <c r="I361" s="2"/>
      <c r="J361" s="2"/>
      <c r="K361" s="2"/>
      <c r="L361" s="2"/>
      <c r="M361" s="2"/>
      <c r="N361" s="2"/>
      <c r="O361" s="2"/>
      <c r="P361" s="2"/>
      <c r="Q361" s="2"/>
      <c r="R361" s="2"/>
      <c r="S361" s="2"/>
      <c r="T361" s="2"/>
      <c r="U361" s="2"/>
      <c r="V361" s="2"/>
      <c r="W361" s="2"/>
      <c r="X361" s="2"/>
      <c r="Y361" s="2"/>
    </row>
    <row r="362" spans="2:25" x14ac:dyDescent="0.4">
      <c r="B362" s="2"/>
      <c r="C362" s="2"/>
      <c r="D362" s="2"/>
      <c r="E362" s="2"/>
      <c r="F362" s="2"/>
      <c r="G362" s="2"/>
      <c r="H362" s="2"/>
      <c r="I362" s="2"/>
      <c r="J362" s="2"/>
      <c r="K362" s="2"/>
      <c r="L362" s="2"/>
      <c r="M362" s="2"/>
      <c r="N362" s="2"/>
      <c r="O362" s="2"/>
      <c r="P362" s="2"/>
      <c r="Q362" s="2"/>
      <c r="R362" s="2"/>
      <c r="S362" s="2"/>
      <c r="T362" s="2"/>
      <c r="U362" s="2"/>
      <c r="V362" s="2"/>
      <c r="W362" s="2"/>
      <c r="X362" s="2"/>
      <c r="Y362" s="2"/>
    </row>
    <row r="363" spans="2:25" x14ac:dyDescent="0.4">
      <c r="B363" s="2"/>
      <c r="C363" s="2"/>
      <c r="D363" s="2"/>
      <c r="E363" s="2"/>
      <c r="F363" s="2"/>
      <c r="G363" s="2"/>
      <c r="H363" s="2"/>
      <c r="I363" s="2"/>
      <c r="J363" s="2"/>
      <c r="K363" s="2"/>
      <c r="L363" s="2"/>
      <c r="M363" s="2"/>
      <c r="N363" s="2"/>
      <c r="O363" s="2"/>
      <c r="P363" s="2"/>
      <c r="Q363" s="2"/>
      <c r="R363" s="2"/>
      <c r="S363" s="2"/>
      <c r="T363" s="2"/>
      <c r="U363" s="2"/>
      <c r="V363" s="2"/>
      <c r="W363" s="2"/>
      <c r="X363" s="2"/>
      <c r="Y363" s="2"/>
    </row>
    <row r="364" spans="2:25" x14ac:dyDescent="0.4">
      <c r="B364" s="2"/>
      <c r="C364" s="2"/>
      <c r="D364" s="2"/>
      <c r="E364" s="2"/>
      <c r="F364" s="2"/>
      <c r="G364" s="2"/>
      <c r="H364" s="2"/>
      <c r="I364" s="2"/>
      <c r="J364" s="2"/>
      <c r="K364" s="2"/>
      <c r="L364" s="2"/>
      <c r="M364" s="2"/>
      <c r="N364" s="2"/>
      <c r="O364" s="2"/>
      <c r="P364" s="2"/>
      <c r="Q364" s="2"/>
      <c r="R364" s="2"/>
      <c r="S364" s="2"/>
      <c r="T364" s="2"/>
      <c r="U364" s="2"/>
      <c r="V364" s="2"/>
      <c r="W364" s="2"/>
      <c r="X364" s="2"/>
      <c r="Y364" s="2"/>
    </row>
    <row r="365" spans="2:25" x14ac:dyDescent="0.4">
      <c r="B365" s="2"/>
      <c r="C365" s="2"/>
      <c r="D365" s="2"/>
      <c r="E365" s="2"/>
      <c r="F365" s="2"/>
      <c r="G365" s="2"/>
      <c r="H365" s="2"/>
      <c r="I365" s="2"/>
      <c r="J365" s="2"/>
      <c r="K365" s="2"/>
      <c r="L365" s="2"/>
      <c r="M365" s="2"/>
      <c r="N365" s="2"/>
      <c r="O365" s="2"/>
      <c r="P365" s="2"/>
      <c r="Q365" s="2"/>
      <c r="R365" s="2"/>
      <c r="S365" s="2"/>
      <c r="T365" s="2"/>
      <c r="U365" s="2"/>
      <c r="V365" s="2"/>
      <c r="W365" s="2"/>
      <c r="X365" s="2"/>
      <c r="Y365" s="2"/>
    </row>
    <row r="366" spans="2:25" x14ac:dyDescent="0.4">
      <c r="B366" s="2"/>
      <c r="C366" s="2"/>
      <c r="D366" s="2"/>
      <c r="E366" s="2"/>
      <c r="F366" s="2"/>
      <c r="G366" s="2"/>
      <c r="H366" s="2"/>
      <c r="I366" s="2"/>
      <c r="J366" s="2"/>
      <c r="K366" s="2"/>
      <c r="L366" s="2"/>
      <c r="M366" s="2"/>
      <c r="N366" s="2"/>
      <c r="O366" s="2"/>
      <c r="P366" s="2"/>
      <c r="Q366" s="2"/>
      <c r="R366" s="2"/>
      <c r="S366" s="2"/>
      <c r="T366" s="2"/>
      <c r="U366" s="2"/>
      <c r="V366" s="2"/>
      <c r="W366" s="2"/>
      <c r="X366" s="2"/>
      <c r="Y366" s="2"/>
    </row>
    <row r="367" spans="2:25" x14ac:dyDescent="0.4">
      <c r="B367" s="2"/>
      <c r="C367" s="2"/>
      <c r="D367" s="2"/>
      <c r="E367" s="2"/>
      <c r="F367" s="2"/>
      <c r="G367" s="2"/>
      <c r="H367" s="2"/>
      <c r="I367" s="2"/>
      <c r="J367" s="2"/>
      <c r="K367" s="2"/>
      <c r="L367" s="2"/>
      <c r="M367" s="2"/>
      <c r="N367" s="2"/>
      <c r="O367" s="2"/>
      <c r="P367" s="2"/>
      <c r="Q367" s="2"/>
      <c r="R367" s="2"/>
      <c r="S367" s="2"/>
      <c r="T367" s="2"/>
      <c r="U367" s="2"/>
      <c r="V367" s="2"/>
      <c r="W367" s="2"/>
      <c r="X367" s="2"/>
      <c r="Y367" s="2"/>
    </row>
    <row r="368" spans="2:25" x14ac:dyDescent="0.4">
      <c r="B368" s="2"/>
      <c r="C368" s="2"/>
      <c r="D368" s="2"/>
      <c r="E368" s="2"/>
      <c r="F368" s="2"/>
      <c r="G368" s="2"/>
      <c r="H368" s="2"/>
      <c r="I368" s="2"/>
      <c r="J368" s="2"/>
      <c r="K368" s="2"/>
      <c r="L368" s="2"/>
      <c r="M368" s="2"/>
      <c r="N368" s="2"/>
      <c r="O368" s="2"/>
      <c r="P368" s="2"/>
      <c r="Q368" s="2"/>
      <c r="R368" s="2"/>
      <c r="S368" s="2"/>
      <c r="T368" s="2"/>
      <c r="U368" s="2"/>
      <c r="V368" s="2"/>
      <c r="W368" s="2"/>
      <c r="X368" s="2"/>
      <c r="Y368" s="2"/>
    </row>
    <row r="369" spans="2:25" x14ac:dyDescent="0.4">
      <c r="B369" s="2"/>
      <c r="C369" s="2"/>
      <c r="D369" s="2"/>
      <c r="E369" s="2"/>
      <c r="F369" s="2"/>
      <c r="G369" s="2"/>
      <c r="H369" s="2"/>
      <c r="I369" s="2"/>
      <c r="J369" s="2"/>
      <c r="K369" s="2"/>
      <c r="L369" s="2"/>
      <c r="M369" s="2"/>
      <c r="N369" s="2"/>
      <c r="O369" s="2"/>
      <c r="P369" s="2"/>
      <c r="Q369" s="2"/>
      <c r="R369" s="2"/>
      <c r="S369" s="2"/>
      <c r="T369" s="2"/>
      <c r="U369" s="2"/>
      <c r="V369" s="2"/>
      <c r="W369" s="2"/>
      <c r="X369" s="2"/>
      <c r="Y369" s="2"/>
    </row>
    <row r="370" spans="2:25" x14ac:dyDescent="0.4">
      <c r="B370" s="2"/>
      <c r="C370" s="2"/>
      <c r="D370" s="2"/>
      <c r="E370" s="2"/>
      <c r="F370" s="2"/>
      <c r="G370" s="2"/>
      <c r="H370" s="2"/>
      <c r="I370" s="2"/>
      <c r="J370" s="2"/>
      <c r="K370" s="2"/>
      <c r="L370" s="2"/>
      <c r="M370" s="2"/>
      <c r="N370" s="2"/>
      <c r="O370" s="2"/>
      <c r="P370" s="2"/>
      <c r="Q370" s="2"/>
      <c r="R370" s="2"/>
      <c r="S370" s="2"/>
      <c r="T370" s="2"/>
      <c r="U370" s="2"/>
      <c r="V370" s="2"/>
      <c r="W370" s="2"/>
      <c r="X370" s="2"/>
      <c r="Y370" s="2"/>
    </row>
    <row r="371" spans="2:25" x14ac:dyDescent="0.4">
      <c r="B371" s="2"/>
      <c r="C371" s="2"/>
      <c r="D371" s="2"/>
      <c r="E371" s="2"/>
      <c r="F371" s="2"/>
      <c r="G371" s="2"/>
      <c r="H371" s="2"/>
      <c r="I371" s="2"/>
      <c r="J371" s="2"/>
      <c r="K371" s="2"/>
      <c r="L371" s="2"/>
      <c r="M371" s="2"/>
      <c r="N371" s="2"/>
      <c r="O371" s="2"/>
      <c r="P371" s="2"/>
      <c r="Q371" s="2"/>
      <c r="R371" s="2"/>
      <c r="S371" s="2"/>
      <c r="T371" s="2"/>
      <c r="U371" s="2"/>
      <c r="V371" s="2"/>
      <c r="W371" s="2"/>
      <c r="X371" s="2"/>
      <c r="Y371" s="2"/>
    </row>
    <row r="372" spans="2:25" x14ac:dyDescent="0.4">
      <c r="B372" s="2"/>
      <c r="C372" s="2"/>
      <c r="D372" s="2"/>
      <c r="E372" s="2"/>
      <c r="F372" s="2"/>
      <c r="G372" s="2"/>
      <c r="H372" s="2"/>
      <c r="I372" s="2"/>
      <c r="J372" s="2"/>
      <c r="K372" s="2"/>
      <c r="L372" s="2"/>
      <c r="M372" s="2"/>
      <c r="N372" s="2"/>
      <c r="O372" s="2"/>
      <c r="P372" s="2"/>
      <c r="Q372" s="2"/>
      <c r="R372" s="2"/>
      <c r="S372" s="2"/>
      <c r="T372" s="2"/>
      <c r="U372" s="2"/>
      <c r="V372" s="2"/>
      <c r="W372" s="2"/>
      <c r="X372" s="2"/>
      <c r="Y372" s="2"/>
    </row>
    <row r="373" spans="2:25" x14ac:dyDescent="0.4">
      <c r="B373" s="2"/>
      <c r="C373" s="2"/>
      <c r="D373" s="2"/>
      <c r="E373" s="2"/>
      <c r="F373" s="2"/>
      <c r="G373" s="2"/>
      <c r="H373" s="2"/>
      <c r="I373" s="2"/>
      <c r="J373" s="2"/>
      <c r="K373" s="2"/>
      <c r="L373" s="2"/>
      <c r="M373" s="2"/>
      <c r="N373" s="2"/>
      <c r="O373" s="2"/>
      <c r="P373" s="2"/>
      <c r="Q373" s="2"/>
      <c r="R373" s="2"/>
      <c r="S373" s="2"/>
      <c r="T373" s="2"/>
      <c r="U373" s="2"/>
      <c r="V373" s="2"/>
      <c r="W373" s="2"/>
      <c r="X373" s="2"/>
      <c r="Y373" s="2"/>
    </row>
    <row r="374" spans="2:25" x14ac:dyDescent="0.4">
      <c r="B374" s="2"/>
      <c r="C374" s="2"/>
      <c r="D374" s="2"/>
      <c r="E374" s="2"/>
      <c r="F374" s="2"/>
      <c r="G374" s="2"/>
      <c r="H374" s="2"/>
      <c r="I374" s="2"/>
      <c r="J374" s="2"/>
      <c r="K374" s="2"/>
      <c r="L374" s="2"/>
      <c r="M374" s="2"/>
      <c r="N374" s="2"/>
      <c r="O374" s="2"/>
      <c r="P374" s="2"/>
      <c r="Q374" s="2"/>
      <c r="R374" s="2"/>
      <c r="S374" s="2"/>
      <c r="T374" s="2"/>
      <c r="U374" s="2"/>
      <c r="V374" s="2"/>
      <c r="W374" s="2"/>
      <c r="X374" s="2"/>
      <c r="Y374" s="2"/>
    </row>
    <row r="375" spans="2:25" x14ac:dyDescent="0.4">
      <c r="B375" s="2"/>
      <c r="C375" s="2"/>
      <c r="D375" s="2"/>
      <c r="E375" s="2"/>
      <c r="F375" s="2"/>
      <c r="G375" s="2"/>
      <c r="H375" s="2"/>
      <c r="I375" s="2"/>
      <c r="J375" s="2"/>
      <c r="K375" s="2"/>
      <c r="L375" s="2"/>
      <c r="M375" s="2"/>
      <c r="N375" s="2"/>
      <c r="O375" s="2"/>
      <c r="P375" s="2"/>
      <c r="Q375" s="2"/>
      <c r="R375" s="2"/>
      <c r="S375" s="2"/>
      <c r="T375" s="2"/>
      <c r="U375" s="2"/>
      <c r="V375" s="2"/>
      <c r="W375" s="2"/>
      <c r="X375" s="2"/>
      <c r="Y375" s="2"/>
    </row>
    <row r="376" spans="2:25" x14ac:dyDescent="0.4">
      <c r="B376" s="2"/>
      <c r="C376" s="2"/>
      <c r="D376" s="2"/>
      <c r="E376" s="2"/>
      <c r="F376" s="2"/>
      <c r="G376" s="2"/>
      <c r="H376" s="2"/>
      <c r="I376" s="2"/>
      <c r="J376" s="2"/>
      <c r="K376" s="2"/>
      <c r="L376" s="2"/>
      <c r="M376" s="2"/>
      <c r="N376" s="2"/>
      <c r="O376" s="2"/>
      <c r="P376" s="2"/>
      <c r="Q376" s="2"/>
      <c r="R376" s="2"/>
      <c r="S376" s="2"/>
      <c r="T376" s="2"/>
      <c r="U376" s="2"/>
      <c r="V376" s="2"/>
      <c r="W376" s="2"/>
      <c r="X376" s="2"/>
      <c r="Y376" s="2"/>
    </row>
    <row r="377" spans="2:25" x14ac:dyDescent="0.4">
      <c r="B377" s="2"/>
      <c r="C377" s="2"/>
      <c r="D377" s="2"/>
      <c r="E377" s="2"/>
      <c r="F377" s="2"/>
      <c r="G377" s="2"/>
      <c r="H377" s="2"/>
      <c r="I377" s="2"/>
      <c r="J377" s="2"/>
      <c r="K377" s="2"/>
      <c r="L377" s="2"/>
      <c r="M377" s="2"/>
      <c r="N377" s="2"/>
      <c r="O377" s="2"/>
      <c r="P377" s="2"/>
      <c r="Q377" s="2"/>
      <c r="R377" s="2"/>
      <c r="S377" s="2"/>
      <c r="T377" s="2"/>
      <c r="U377" s="2"/>
      <c r="V377" s="2"/>
      <c r="W377" s="2"/>
      <c r="X377" s="2"/>
      <c r="Y377" s="2"/>
    </row>
    <row r="378" spans="2:25" x14ac:dyDescent="0.4">
      <c r="B378" s="2"/>
      <c r="C378" s="2"/>
      <c r="D378" s="2"/>
      <c r="E378" s="2"/>
      <c r="F378" s="2"/>
      <c r="G378" s="2"/>
      <c r="H378" s="2"/>
      <c r="I378" s="2"/>
      <c r="J378" s="2"/>
      <c r="K378" s="2"/>
      <c r="L378" s="2"/>
      <c r="M378" s="2"/>
      <c r="N378" s="2"/>
      <c r="O378" s="2"/>
      <c r="P378" s="2"/>
      <c r="Q378" s="2"/>
      <c r="R378" s="2"/>
      <c r="S378" s="2"/>
      <c r="T378" s="2"/>
      <c r="U378" s="2"/>
      <c r="V378" s="2"/>
      <c r="W378" s="2"/>
      <c r="X378" s="2"/>
      <c r="Y378" s="2"/>
    </row>
    <row r="379" spans="2:25" x14ac:dyDescent="0.4">
      <c r="B379" s="2"/>
      <c r="C379" s="2"/>
      <c r="D379" s="2"/>
      <c r="E379" s="2"/>
      <c r="F379" s="2"/>
      <c r="G379" s="2"/>
      <c r="H379" s="2"/>
      <c r="I379" s="2"/>
      <c r="J379" s="2"/>
      <c r="K379" s="2"/>
      <c r="L379" s="2"/>
      <c r="M379" s="2"/>
      <c r="N379" s="2"/>
      <c r="O379" s="2"/>
      <c r="P379" s="2"/>
      <c r="Q379" s="2"/>
      <c r="R379" s="2"/>
      <c r="S379" s="2"/>
      <c r="T379" s="2"/>
      <c r="U379" s="2"/>
      <c r="V379" s="2"/>
      <c r="W379" s="2"/>
      <c r="X379" s="2"/>
      <c r="Y379" s="2"/>
    </row>
  </sheetData>
  <sheetProtection algorithmName="SHA-512" hashValue="tgsgBXYP1LDYiRcqBEwv898Uecom6Jdf+92+rCOavif0A4vmvPgM9KyQ2fJ6Frb60ndWhKS4nGWc66Y0u5Fosw==" saltValue="6h8P5cG14veIkbeGLgi/Ew==" spinCount="100000" sheet="1" objects="1" scenarios="1"/>
  <dataConsolidate/>
  <mergeCells count="71">
    <mergeCell ref="B6:E6"/>
    <mergeCell ref="B7:E7"/>
    <mergeCell ref="H6:K6"/>
    <mergeCell ref="B8:E8"/>
    <mergeCell ref="G2:M2"/>
    <mergeCell ref="B2:F2"/>
    <mergeCell ref="H4:K5"/>
    <mergeCell ref="L4:L5"/>
    <mergeCell ref="H7:K7"/>
    <mergeCell ref="H8:K8"/>
    <mergeCell ref="O2:V2"/>
    <mergeCell ref="H3:K3"/>
    <mergeCell ref="P3:R3"/>
    <mergeCell ref="B5:E5"/>
    <mergeCell ref="B3:E3"/>
    <mergeCell ref="B4:E4"/>
    <mergeCell ref="B9:E9"/>
    <mergeCell ref="B10:E10"/>
    <mergeCell ref="B28:E28"/>
    <mergeCell ref="B23:E23"/>
    <mergeCell ref="B24:E24"/>
    <mergeCell ref="B25:B27"/>
    <mergeCell ref="C25:E25"/>
    <mergeCell ref="C26:E26"/>
    <mergeCell ref="C27:E27"/>
    <mergeCell ref="B21:E21"/>
    <mergeCell ref="B22:E22"/>
    <mergeCell ref="B18:B20"/>
    <mergeCell ref="C18:E18"/>
    <mergeCell ref="C19:E19"/>
    <mergeCell ref="B14:E14"/>
    <mergeCell ref="B16:E16"/>
    <mergeCell ref="I11:L11"/>
    <mergeCell ref="B17:E17"/>
    <mergeCell ref="C20:E20"/>
    <mergeCell ref="H14:N19"/>
    <mergeCell ref="O11:V18"/>
    <mergeCell ref="B13:E13"/>
    <mergeCell ref="B12:E12"/>
    <mergeCell ref="B287:E288"/>
    <mergeCell ref="X32:X35"/>
    <mergeCell ref="H33:H35"/>
    <mergeCell ref="B32:B35"/>
    <mergeCell ref="C32:C35"/>
    <mergeCell ref="D32:D35"/>
    <mergeCell ref="U32:U35"/>
    <mergeCell ref="J33:O34"/>
    <mergeCell ref="E32:E35"/>
    <mergeCell ref="V32:V35"/>
    <mergeCell ref="I33:I35"/>
    <mergeCell ref="G34:G35"/>
    <mergeCell ref="W32:W35"/>
    <mergeCell ref="A279:X279"/>
    <mergeCell ref="A32:A35"/>
    <mergeCell ref="F34:F35"/>
    <mergeCell ref="O9:V10"/>
    <mergeCell ref="I10:L10"/>
    <mergeCell ref="P33:T34"/>
    <mergeCell ref="F32:T32"/>
    <mergeCell ref="A31:X31"/>
    <mergeCell ref="H20:N22"/>
    <mergeCell ref="H23:N23"/>
    <mergeCell ref="H24:N25"/>
    <mergeCell ref="H26:N27"/>
    <mergeCell ref="O29:V30"/>
    <mergeCell ref="O26:V28"/>
    <mergeCell ref="O24:V25"/>
    <mergeCell ref="O22:V23"/>
    <mergeCell ref="O21:V21"/>
    <mergeCell ref="B11:E11"/>
    <mergeCell ref="O19:V20"/>
  </mergeCells>
  <conditionalFormatting sqref="P37:T277">
    <cfRule type="cellIs" dxfId="1" priority="7" operator="equal">
      <formula>0</formula>
    </cfRule>
  </conditionalFormatting>
  <conditionalFormatting sqref="R37:T277 P38:Q48 P49:R277">
    <cfRule type="cellIs" dxfId="0" priority="12" operator="equal">
      <formula>0</formula>
    </cfRule>
  </conditionalFormatting>
  <dataValidations count="7">
    <dataValidation operator="greaterThanOrEqual" allowBlank="1" showErrorMessage="1" errorTitle="Сума кредита " error="Мінімальна сума кредита 300 000 грн_x000a_" promptTitle="Сума кредита " prompt="min 300 000 грн_x000a_max 1 500 000 грн" sqref="F10" xr:uid="{5E3957AC-D660-419B-8248-F69FBD69A7A5}"/>
    <dataValidation type="whole" allowBlank="1" showInputMessage="1" showErrorMessage="1" error="Строк кредиту від 12 до 240 місяців._x000a_" sqref="F9" xr:uid="{49148359-5DA0-4346-84E5-9B7E8A54F274}">
      <formula1>12</formula1>
      <formula2>240</formula2>
    </dataValidation>
    <dataValidation type="list" allowBlank="1" showInputMessage="1" showErrorMessage="1" sqref="F3" xr:uid="{FA662E14-85C6-4BC6-B6F3-503D576C0F07}">
      <formula1>"Так, Ні"</formula1>
    </dataValidation>
    <dataValidation operator="lessThanOrEqual" allowBlank="1" showInputMessage="1" showErrorMessage="1" sqref="F6" xr:uid="{82FBBB35-3EB0-4DCC-9D9A-7FE071A73A85}"/>
    <dataValidation type="decimal" operator="greaterThanOrEqual" allowBlank="1" showInputMessage="1" showErrorMessage="1" sqref="F8" xr:uid="{F384C85D-14A1-48A9-8EE1-8152778DE1E8}">
      <formula1>H8</formula1>
    </dataValidation>
    <dataValidation type="decimal" operator="greaterThanOrEqual" allowBlank="1" showInputMessage="1" showErrorMessage="1" error="Мінімальний авансовий внесок 20%_x000a_" sqref="F7" xr:uid="{01778DC7-06B3-42E9-BEE8-0B260D7EA846}">
      <formula1>0.2</formula1>
    </dataValidation>
    <dataValidation type="list" allowBlank="1" showInputMessage="1" showErrorMessage="1" sqref="L6" xr:uid="{48E903B1-5815-4AA8-8060-A00111B91850}">
      <formula1>"0.25%, 1.25%"</formula1>
    </dataValidation>
  </dataValidations>
  <hyperlinks>
    <hyperlink ref="O29" r:id="rId1" location="n482" display="https://zakon.rada.gov.ua/laws/show/848-19 - n482" xr:uid="{DB00B682-CC11-4A08-8942-686DCD6CF0E7}"/>
    <hyperlink ref="O26" r:id="rId2" location="Text" display="до посад, зазначених у підпунктах 3 та 4 цього пункту, - відповідно до постанови Кабінету Міністрів України від 14 червня 2000 р. № 963 “Про затвердження переліку посад педагогічних та науково-педагогічних працівників” (Офіційний вісник України, 2000 р., № 24, ст. 1015);" xr:uid="{64239496-73FB-4BB6-8486-065BEE4EABBB}"/>
    <hyperlink ref="O24:V25" r:id="rId3" location="Text" display="до посад, зазначених у підпункті 2 цього пункту, - відповідно до наказу МОЗ від 29 березня 2002 р. № 117 “Довідник кваліфікаційних характеристик професій працівників. Випуск 78. Охорона здоров’я”;" xr:uid="{EF4945CD-D194-4951-A291-A3A39B5C47E4}"/>
  </hyperlinks>
  <pageMargins left="0.70866141732283472" right="0.70866141732283472" top="0.74803149606299213" bottom="0.74803149606299213" header="0.31496062992125984" footer="0.31496062992125984"/>
  <pageSetup paperSize="9" scale="21" orientation="portrait"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L Q I 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h / 1 5 F q s A A A D 3 A A A A E g A A A E N v b m Z p Z y 9 Q Y W N r Y W d l L n h t b I S P s Q 6 C M B i E d x P f g X S n L X U j P y X E V R I T o 3 F t o I E G a A 0 t l n d z 8 J F 8 B S G K u j n e 3 Z f c 3 e N 2 h 3 T s 2 u A q e 6 u M T l C E K Q q s E 7 o U r d E y Q d q g l K 9 X s B d F I y o Z T L S 2 8 W j L B N X O X W J C v P f Y b 7 D p K 8 I o j c g 5 3 x 2 K W n Y C f W D 1 H w 6 V n m s L i T i c X m s 4 w x F l m N F p F J D F h F z p L 8 C m b E 5 / T N g O r R t 6 y Y c m P G Z A F g n k / Y E / A Q A A / / 8 D A F B L A w Q U A A I A C A A A A C E A b y 3 p J M U D A A C p G A A A E w A A A E Z v c m 1 1 b G F z L 1 N l Y 3 R p b 2 4 x L m 3 s V 1 9 r G 0 c Q f z f k O y w X B C c 4 z l r Z t Z 0 G P 6 S 2 S w V p M b Z p H 4 w x Z 2 l l i 9 4 f o V u l D U K g 2 q Q Q C K S Y V H l q U / o J V M V O H E e y v 8 L s N + r s n l y t Y 6 8 s O x T 0 c H r Q 3 c 3 s z v x m 9 j d z c z E r 8 k o U k v X k S h 9 O T c V 7 X o 2 V y K q 3 y 3 I 5 S h a J z / i 9 K Y I / e A X v 4 F i 0 4 B g + w h l q V k t l d 8 P b 8 V l s / 8 B 2 3 K U o 5 C z k s W 3 t c V 6 N v 5 y e D n j d 3 Y 2 e u H V v u l z B Z d O Z 5 V z m w a z 8 / 2 p F / S f 3 u c w y z S z k N f m j b U 2 9 k j w s X 6 y V e u 1 + X u 2 e y e R z s 7 k F t 1 o q W 1 m H b B a C q s 8 C x O P J y B Y t 6 s 5 Y W 1 k n C U V G J 2 O 7 H F J j s 1 B a t A a R W 1 v N z W W P e 1 u D L f c t e A 0 d e A t n c i l 0 4 R R O C L w n c C 7 a c I T P J + I 5 m u n D C f S I a K G w i w / H 0 L P Q j 8 q S u 1 q L g o i z b 5 h X Y r X Y V i A Q 6 U D 8 y P f X i 5 7 v 1 e J F X q u z / 7 A q x z 2 0 1 x + Y / 0 D E P l 7 O h 4 Y 3 a l 4 Y l 6 N a s B T 5 9 S D c e F r F I 7 k 7 Y K f R s B J L 1 H I I R 2 u E s 5 9 5 0 y E X 8 j z K C y G f m 3 W l L 0 0 x Y 9 g w a 5 B / Y Z D P G e T z V + Q Y 5 G / w N x z C 7 / A X H m c b r 3 / A n 4 b t D w x y m j M p T B m g e Z P C l A J q y g E 1 J Y G a s k D n T Y q F S 4 q m x q F D P O c j 5 M N H e e a i L W l w I H 4 R + 3 i L h / 8 S d c i P I a X W m Y 8 9 Y S 3 6 a U C k a w n o E O Y V 9 0 g Y c f K 4 E n O 3 E K 8 E V f 7 U V g 9 r L I i e s G 8 9 X t y r h L s F z o L Y X m P F q F Z y v 6 4 w v / S 9 5 9 e R p t t Z C R 9 N h X X f b 2 a z o y B 3 Z a 2 K Z + r h W t A / V q r 2 2 L E 6 c y N 8 y e W q a s 7 F r 6 I 9 d J F E l W Q 7 t m 8 B 0 t F r S i s j r X C 0 m t D K Q G O + z l a d o D o n d R r q B N M 5 p d N o y J y R b J H n / s 6 Y + C Q r j 7 2 Y f 2 f f n E y H 5 m 7 r i o 7 t 6 3 q k T j 7 7 u X 2 c G h v 5 + E F 8 R r e n / 1 e 7 p 6 r f Y 9 P s w A f o K f w H q O u g t i 9 e 3 r f 9 c l a 9 I N / i l j M Z E X S v N u F D 6 K B N L D B V Z i 8 I J e i / 6 0 J P 7 Y f 3 C h m m R 7 x A s 2 f i N c K S M M V z 0 U 5 W n E q X 0 g T i b B H 4 B z E c I d Q + n I o D t c L G W L C K W 7 j q m Q 7 w w s U b b P 6 H 2 E s Q Z w v 6 V 9 9 P t w p w m 0 5 + i N u f v I S b Y 3 c z O q K d m c j n 3 C W D E 5 k 0 P U + v E O 6 R 2 i F j V X D O 0 d H + M E F L U b B T C Z n d G C O r D p q 8 m J v t f B Y 9 3 Z u q h D c 7 G 0 7 d l / e n w 3 c 6 f K f D d z p 8 p 8 N 3 O n y n w 3 c 6 f K f D d z p 8 j 0 u R C W S F n q M 3 g 8 F v E J F K T + e G 3 h 9 6 w a j e f 2 U a b 9 z t k + V W i Z 5 g d k 4 i A z 7 5 I h q b B Q / / B Q A A / / 8 D A F B L A Q I t A B Q A B g A I A A A A I Q A q 3 a p A 0 g A A A D c B A A A T A A A A A A A A A A A A A A A A A A A A A A B b Q 2 9 u d G V u d F 9 U e X B l c 1 0 u e G 1 s U E s B A i 0 A F A A C A A g A A A A h A I f 9 e R a r A A A A 9 w A A A B I A A A A A A A A A A A A A A A A A C w M A A E N v b m Z p Z y 9 Q Y W N r Y W d l L n h t b F B L A Q I t A B Q A A g A I A A A A I Q B v L e k k x Q M A A K k Y A A A T A A A A A A A A A A A A A A A A A O Y D A A B G b 3 J t d W x h c y 9 T Z W N 0 a W 9 u M S 5 t U E s F B g A A A A A D A A M A w g A A A N w H A A A A A B E B A A D v u 7 8 8 P 3 h t b C B 2 Z X J z a W 9 u P S I x L j A i I H N 0 Y W 5 k Y W x v b m U 9 I m 5 v I j 8 + D Q o 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N K A A A A A A A A C s o A A D v u 7 8 8 P 3 h t b C B 2 Z X J z a W 9 u P S I x L j A i I H N 0 Y W 5 k Y W x v b m U 9 I m 5 v I j 8 + D Q o 8 T G 9 j Y W x Q Y W N r Y W d l T W V 0 Y W R h d G F G a W x l I H h t b G 5 z O n h z Z D 0 i a H R 0 c D o v L 3 d 3 d y 5 3 M y 5 v c m c v M j A w M S 9 Y T U x T Y 2 h l b W E i I H h t b G 5 z O n h z a T 0 i a H R 0 c D o v L 3 d 3 d y 5 3 M y 5 v c m c v M j A w M S 9 Y T U x T Y 2 h l b W E t a W 5 z d G F u Y 2 U i P j x J d G V t c z 4 8 S X R l b T 4 8 S X R l b U x v Y 2 F 0 a W 9 u P j x J d G V t V H l w Z T 5 G b 3 J t d W x h P C 9 J d G V t V H l w Z T 4 8 S X R l b V B h d G g + U 2 V j d G l v b j E v U G F n Z T A w M 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M t M D Y t M j F U M T I 6 M T A 6 M D k u M D k 3 O D A x M l o i L z 4 8 R W 5 0 c n k g V H l w Z T 0 i R m l s b E N v b H V t b l R 5 c G V z I i B W Y W x 1 Z T 0 i c 0 J n T T 0 i L z 4 8 R W 5 0 c n k g V H l w Z T 0 i R m l s b E N v b H V t b k 5 h b W V z I i B W Y W x 1 Z T 0 i c 1 s m c X V v d D v Q n d C w 0 L n Q v N C 1 0 L 3 R g 9 C y 0 L D Q v d C 9 0 Y 9 c b t G A 0 L X Q s 9 G W 0 L 7 Q v d G W 0 L I m c X V v d D s s J n F 1 b 3 Q 7 0 J L Q s N G A 0 Y L R l t G B 0 Y L R j C A x I N C 6 0 L I u 0 L x c b t C 3 0 L D Q s 9 C w 0 L v R j N C 9 0 L 7 R l y D Q v 9 C 7 0 L 7 R i d G W X G 7 Q u t C y 0 L D R g N G C 0 L j R g C D Q s d G D 0 L T Q u N C 9 0 L r R g 1 x u K N C 3 I N G D 0 Y D Q s N G F 0 Y P Q s t C w 0 L 3 Q v d G P 0 L x c b t C f 0 J T Q k i k s I N C z 0 Y D Q v S Z x d W 9 0 O 1 0 i L z 4 8 R W 5 0 c n k g V H l w Z T 0 i R m l s b G V k Q 2 9 t c G x l d G V S Z X N 1 b H R U b 1 d v c m t z a G V l d C I g V m F s d W U 9 I m w x I i 8 + P E V u d H J 5 I F R 5 c G U 9 I k Z p b G x T d G F 0 d X M i I F Z h b H V l P S J z Q 2 9 t c G x l d G U i L z 4 8 R W 5 0 c n k g V H l w Z T 0 i R m l s b F R v R G F 0 Y U 1 v Z G V s R W 5 h Y m x l Z C I g V m F s d W U 9 I m w w I i 8 + P E V u d H J 5 I F R 5 c G U 9 I k l z U H J p d m F 0 Z S I g V m F s d W U 9 I m w w I i 8 + P E V u d H J 5 I F R 5 c G U 9 I l J l b G F 0 a W 9 u c 2 h p c E l u Z m 9 D b 2 5 0 Y W l u Z X I i I F Z h b H V l P S J z e y Z x d W 9 0 O 2 N v b H V t b k N v d W 5 0 J n F 1 b 3 Q 7 O j I s J n F 1 b 3 Q 7 a 2 V 5 Q 2 9 s d W 1 u T m F t Z X M m c X V v d D s 6 W 1 0 s J n F 1 b 3 Q 7 c X V l c n l S Z W x h d G l v b n N o a X B z J n F 1 b 3 Q 7 O l t d L C Z x d W 9 0 O 2 N v b H V t b k l k Z W 5 0 a X R p Z X M m c X V v d D s 6 W y Z x d W 9 0 O 1 N l Y 3 R p b 2 4 x L 1 B h Z 2 U w M D E v Q X V 0 b 1 J l b W 9 2 Z W R D b 2 x 1 b W 5 z M S 5 7 0 J 3 Q s N C 5 0 L z Q t d C 9 0 Y P Q s t C w 0 L 3 Q v d G P X G 7 R g N C 1 0 L P R l t C + 0 L 3 R l t C y L D B 9 J n F 1 b 3 Q 7 L C Z x d W 9 0 O 1 N l Y 3 R p b 2 4 x L 1 B h Z 2 U w M D E v Q X V 0 b 1 J l b W 9 2 Z W R D b 2 x 1 b W 5 z M S 5 7 0 J L Q s N G A 0 Y L R l t G B 0 Y L R j C A x I N C 6 0 L I u 0 L x c b t C 3 0 L D Q s 9 C w 0 L v R j N C 9 0 L 7 R l y D Q v 9 C 7 0 L 7 R i d G W X G 7 Q u t C y 0 L D R g N G C 0 L j R g C D Q s d G D 0 L T Q u N C 9 0 L r R g 1 x u K N C 3 I N G D 0 Y D Q s N G F 0 Y P Q s t C w 0 L 3 Q v d G P 0 L x c b t C f 0 J T Q k i k s I N C z 0 Y D Q v S w x f S Z x d W 9 0 O 1 0 s J n F 1 b 3 Q 7 Q 2 9 s d W 1 u Q 2 9 1 b n Q m c X V v d D s 6 M i w m c X V v d D t L Z X l D b 2 x 1 b W 5 O Y W 1 l c y Z x d W 9 0 O z p b X S w m c X V v d D t D b 2 x 1 b W 5 J Z G V u d G l 0 a W V z J n F 1 b 3 Q 7 O l s m c X V v d D t T Z W N 0 a W 9 u M S 9 Q Y W d l M D A x L 0 F 1 d G 9 S Z W 1 v d m V k Q 2 9 s d W 1 u c z E u e 9 C d 0 L D Q u d C 8 0 L X Q v d G D 0 L L Q s N C 9 0 L 3 R j 1 x u 0 Y D Q t d C z 0 Z b Q v t C 9 0 Z b Q s i w w f S Z x d W 9 0 O y w m c X V v d D t T Z W N 0 a W 9 u M S 9 Q Y W d l M D A x L 0 F 1 d G 9 S Z W 1 v d m V k Q 2 9 s d W 1 u c z E u e 9 C S 0 L D R g N G C 0 Z b R g d G C 0 Y w g M S D Q u t C y L t C 8 X G 7 Q t 9 C w 0 L P Q s N C 7 0 Y z Q v d C + 0 Z c g 0 L / Q u 9 C + 0 Y n R l l x u 0 L r Q s t C w 0 Y D R g t C 4 0 Y A g 0 L H R g 9 C 0 0 L j Q v d C 6 0 Y N c b i j Q t y D R g 9 G A 0 L D R h d G D 0 L L Q s N C 9 0 L 3 R j 9 C 8 X G 7 Q n 9 C U 0 J I p L C D Q s 9 G A 0 L 0 s M X 0 m c X V v d D t d L C Z x d W 9 0 O 1 J l b G F 0 a W 9 u c 2 h p c E l u Z m 8 m c X V v d D s 6 W 1 1 9 I i 8 + P E V u d H J 5 I F R 5 c G U 9 I l J l c 3 V s d F R 5 c G U i I F Z h b H V l P S J z V G F i b G U i L z 4 8 R W 5 0 c n k g V H l w Z T 0 i T m F 2 a W d h d G l v b l N 0 Z X B O Y W 1 l I i B W Y W x 1 Z T 0 i c 9 C d 0 L D Q s t G W 0 L P Q s N G G 0 Z b R j y I v P j x F b n R y e S B U e X B l P S J G a W x s T 2 J q Z W N 0 V H l w Z S I g V m F s d W U 9 I n N D b 2 5 u Z W N 0 a W 9 u T 2 5 s e S I v P j x F b n R y e S B U e X B l P S J O Y W 1 l V X B k Y X R l Z E F m d G V y R m l s b C I g V m F s d W U 9 I m w w I i 8 + P C 9 T d G F i b G V F b n R y a W V z P j w v S X R l b T 4 8 S X R l b T 4 8 S X R l b U x v Y 2 F 0 a W 9 u P j x J d G V t V H l w Z T 5 G b 3 J t d W x h P C 9 J d G V t V H l w Z T 4 8 S X R l b V B h d G g + U 2 V j d G l v b j E v U G F n Z T A w M S U y M C g y K T w v S X R l b V B h d G g + P C 9 J d G V t T G 9 j Y X R p b 2 4 + P F N 0 Y W J s Z U V u d H J p Z X M + P E V u d H J 5 I F R 5 c G U 9 I k F k Z G V k V G 9 E Y X R h T W 9 k Z W w i I F Z h b H V l P S J s M C I v P j x F b n R y e S B U e X B l P S J C d W Z m Z X J O Z X h 0 U m V m c m V z a C I g V m F s d W U 9 I m w x I i 8 + P E V u d H J 5 I F R 5 c G U 9 I k Z p b G x D b 3 V u d C I g V m F s d W U 9 I m w x M y I v P j x F b n R y e S B U e X B l P S J G a W x s R W 5 h Y m x l Z C I g V m F s d W U 9 I m w w I i 8 + P E V u d H J 5 I F R 5 c G U 9 I k Z p b G x F c n J v c k N v Z G U i I F Z h b H V l P S J z V W 5 r b m 9 3 b i I v P j x F b n R y e S B U e X B l P S J G a W x s R X J y b 3 J D b 3 V u d C I g V m F s d W U 9 I m w w I i 8 + P E V u d H J 5 I F R 5 c G U 9 I k Z p b G x M Y X N 0 V X B k Y X R l Z C I g V m F s d W U 9 I m Q y M D I z L T A 2 L T I x V D E y O j E w O j E w L j E 0 N D A y M j d a I i 8 + P E V u d H J 5 I F R 5 c G U 9 I k Z p b G x D b 2 x 1 b W 5 U e X B l c y I g V m F s d W U 9 I n N C Z 0 0 9 I i 8 + P E V u d H J 5 I F R 5 c G U 9 I k Z p b G x D b 2 x 1 b W 5 O Y W 1 l c y I g V m F s d W U 9 I n N b J n F 1 b 3 Q 7 0 J 3 Q s N C 5 0 L z Q t d C 9 0 Y P Q s t C w 0 L 3 Q v d G P X G 7 R g N C 1 0 L P R l t C + 0 L 3 R l t C y J n F 1 b 3 Q 7 L C Z x d W 9 0 O 9 C S 0 L D R g N G C 0 Z b R g d G C 0 Y w g M S D Q u t C y L t C 8 X G 7 Q t 9 C w 0 L P Q s N C 7 0 Y z Q v d C + 0 Z c g 0 L / Q u 9 C + 0 Y n R l l x u 0 L r Q s t C w 0 Y D R g t C 4 0 Y A g 0 L H R g 9 C 0 0 L j Q v d C 6 0 Y N c b i j Q t y D R g 9 G A 0 L D R h d G D 0 L L Q s N C 9 0 L 3 R j 9 C 8 X G 7 Q n 9 C U 0 J I p L C D Q s 9 G A 0 L 0 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x h d G l v b n N o a X B J b m Z v Q 2 9 u d G F p b m V y I i B W Y W x 1 Z T 0 i c 3 s m c X V v d D t j b 2 x 1 b W 5 D b 3 V u d C Z x d W 9 0 O z o y L C Z x d W 9 0 O 2 t l e U N v b H V t b k 5 h b W V z J n F 1 b 3 Q 7 O l t d L C Z x d W 9 0 O 3 F 1 Z X J 5 U m V s Y X R p b 2 5 z a G l w c y Z x d W 9 0 O z p b X S w m c X V v d D t j b 2 x 1 b W 5 J Z G V u d G l 0 a W V z J n F 1 b 3 Q 7 O l s m c X V v d D t T Z W N 0 a W 9 u M S 9 Q Y W d l M D A x I C g y K S 9 B d X R v U m V t b 3 Z l Z E N v b H V t b n M x L n v Q n d C w 0 L n Q v N C 1 0 L 3 R g 9 C y 0 L D Q v d C 9 0 Y 9 c b t G A 0 L X Q s 9 G W 0 L 7 Q v d G W 0 L I s M H 0 m c X V v d D s s J n F 1 b 3 Q 7 U 2 V j d G l v b j E v U G F n Z T A w M S A o M i k v Q X V 0 b 1 J l b W 9 2 Z W R D b 2 x 1 b W 5 z M S 5 7 0 J L Q s N G A 0 Y L R l t G B 0 Y L R j C A x I N C 6 0 L I u 0 L x c b t C 3 0 L D Q s 9 C w 0 L v R j N C 9 0 L 7 R l y D Q v 9 C 7 0 L 7 R i d G W X G 7 Q u t C y 0 L D R g N G C 0 L j R g C D Q s d G D 0 L T Q u N C 9 0 L r R g 1 x u K N C 3 I N G D 0 Y D Q s N G F 0 Y P Q s t C w 0 L 3 Q v d G P 0 L x c b t C f 0 J T Q k i k s I N C z 0 Y D Q v S w x f S Z x d W 9 0 O 1 0 s J n F 1 b 3 Q 7 Q 2 9 s d W 1 u Q 2 9 1 b n Q m c X V v d D s 6 M i w m c X V v d D t L Z X l D b 2 x 1 b W 5 O Y W 1 l c y Z x d W 9 0 O z p b X S w m c X V v d D t D b 2 x 1 b W 5 J Z G V u d G l 0 a W V z J n F 1 b 3 Q 7 O l s m c X V v d D t T Z W N 0 a W 9 u M S 9 Q Y W d l M D A x I C g y K S 9 B d X R v U m V t b 3 Z l Z E N v b H V t b n M x L n v Q n d C w 0 L n Q v N C 1 0 L 3 R g 9 C y 0 L D Q v d C 9 0 Y 9 c b t G A 0 L X Q s 9 G W 0 L 7 Q v d G W 0 L I s M H 0 m c X V v d D s s J n F 1 b 3 Q 7 U 2 V j d G l v b j E v U G F n Z T A w M S A o M i k v Q X V 0 b 1 J l b W 9 2 Z W R D b 2 x 1 b W 5 z M S 5 7 0 J L Q s N G A 0 Y L R l t G B 0 Y L R j C A x I N C 6 0 L I u 0 L x c b t C 3 0 L D Q s 9 C w 0 L v R j N C 9 0 L 7 R l y D Q v 9 C 7 0 L 7 R i d G W X G 7 Q u t C y 0 L D R g N G C 0 L j R g C D Q s d G D 0 L T Q u N C 9 0 L r R g 1 x u K N C 3 I N G D 0 Y D Q s N G F 0 Y P Q s t C w 0 L 3 Q v d G P 0 L x c b t C f 0 J T Q k i k s I N C z 0 Y D Q v S w x f S Z x d W 9 0 O 1 0 s J n F 1 b 3 Q 7 U m V s Y X R p b 2 5 z a G l w S W 5 m b y Z x d W 9 0 O z p b X X 0 i L z 4 8 R W 5 0 c n k g V H l w Z T 0 i U m V z d W x 0 V H l w Z S I g V m F s d W U 9 I n N U Y W J s Z S I v P j x F b n R y e S B U e X B l P S J O Y X Z p Z 2 F 0 a W 9 u U 3 R l c E 5 h b W U i I F Z h b H V l P S J z 0 J 3 Q s N C y 0 Z b Q s 9 C w 0 Y b R l t G P I i 8 + P E V u d H J 5 I F R 5 c G U 9 I k Z p b G x P Y m p l Y 3 R U e X B l I i B W Y W x 1 Z T 0 i c 0 N v b m 5 l Y 3 R p b 2 5 P b m x 5 I i 8 + P E V u d H J 5 I F R 5 c G U 9 I k 5 h b W V V c G R h d G V k Q W Z 0 Z X J G a W x s I i B W Y W x 1 Z T 0 i b D A i L z 4 8 R W 5 0 c n k g V H l w Z T 0 i T G 9 h Z G V k V G 9 B b m F s e X N p c 1 N l c n Z p Y 2 V z I i B W Y W x 1 Z T 0 i b D A i L z 4 8 L 1 N 0 Y W J s Z U V u d H J p Z X M + P C 9 J d G V t P j x J d G V t P j x J d G V t T G 9 j Y X R p b 2 4 + P E l 0 Z W 1 U e X B l P k Z v c m 1 1 b G E 8 L 0 l 0 Z W 1 U e X B l P j x J d G V t U G F 0 a D 5 T Z W N 0 a W 9 u M S 9 Q Y W d l M D A x L y V E M C U 5 N C V E M C V C N i V E M C V C N S V E M S U 4 M C V E M C V C N S V E M C V C Q i V E M C V C R T w v S X R l b V B h d G g + P C 9 J d G V t T G 9 j Y X R p b 2 4 + P F N 0 Y W J s Z U V u d H J p Z X M v P j w v S X R l b T 4 8 S X R l b T 4 8 S X R l b U x v Y 2 F 0 a W 9 u P j x J d G V t V H l w Z T 5 G b 3 J t d W x h P C 9 J d G V t V H l w Z T 4 8 S X R l b V B h d G g + U 2 V j d G l v b j E v U G F n Z T A w M S 9 Q Y W d l M T w v S X R l b V B h d G g + P C 9 J d G V t T G 9 j Y X R p b 2 4 + P F N 0 Y W J s Z U V u d H J p Z X M v P j w v S X R l b T 4 8 S X R l b T 4 8 S X R l b U x v Y 2 F 0 a W 9 u P j x J d G V t V H l w Z T 5 G b 3 J t d W x h P C 9 J d G V t V H l w Z T 4 8 S X R l b V B h d G g + U 2 V j d G l v b j E v U G F n Z T A w M S 8 l R D A l O T c l R D A l Q j A l R D A l Q j M l R D A l Q k U l R D A l Q k I l R D A l Q k U l R D A l Q j I l R D A l Q k E l R D A l Q j g l M j A l R D A l Q j c l M j A l R D A l Q k Y l R D E l O T Y l R D A l Q j Q l R D A l Q j I l R D A l Q j g l R D E l O D k l R D A l Q j U l R D A l Q k Q l R D A l Q j g l R D A l Q k M l M j A l R D E l O D A l R D E l O T Y l R D A l Q j I l R D A l Q k Q l R D A l Q j U l R D A l Q k M 8 L 0 l 0 Z W 1 Q Y X R o P j w v S X R l b U x v Y 2 F 0 a W 9 u P j x T d G F i b G V F b n R y a W V z L z 4 8 L 0 l 0 Z W 0 + P E l 0 Z W 0 + P E l 0 Z W 1 M b 2 N h d G l v b j 4 8 S X R l b V R 5 c G U + R m 9 y b X V s Y T w v S X R l b V R 5 c G U + P E l 0 Z W 1 Q Y X R o P l N l Y 3 R p b 2 4 x L 1 B h Z 2 U w M D E v J U Q w J T k 3 J U Q w J U J D J U Q x J T k 2 J U Q w J U J E J U Q w J U I 1 J U Q w J U J E J U Q w J U I 4 J U Q w J U I 5 J T I w J U Q x J T g y J U Q w J U I 4 J U Q w J U J G P C 9 J d G V t U G F 0 a D 4 8 L 0 l 0 Z W 1 M b 2 N h d G l v b j 4 8 U 3 R h Y m x l R W 5 0 c m l l c y 8 + P C 9 J d G V t P j x J d G V t P j x J d G V t T G 9 j Y X R p b 2 4 + P E l 0 Z W 1 U e X B l P k Z v c m 1 1 b G E 8 L 0 l 0 Z W 1 U e X B l P j x J d G V t U G F 0 a D 5 T Z W N 0 a W 9 u M S 9 Q Y W d l M D A x L y V E M C U 5 M i V E M C V C O C V E M C V C N C V E M C V C M C V E M C V C Q i V E M C V C N S V E M C V C R C V E M S U 5 N i U y M C V E M C V C R i V E M S U 4 M y V E M S U 4 M S V E M S U 4 M i V E M S U 5 N i U y M C V E M S U 4 M C V E M S U 4 R i V E M C V C N C V E M C V C Q S V E M C V C O D w v S X R l b V B h d G g + P C 9 J d G V t T G 9 j Y X R p b 2 4 + P F N 0 Y W J s Z U V u d H J p Z X M v P j w v S X R l b T 4 8 S X R l b T 4 8 S X R l b U x v Y 2 F 0 a W 9 u P j x J d G V t V H l w Z T 5 G b 3 J t d W x h P C 9 J d G V t V H l w Z T 4 8 S X R l b V B h d G g + U 2 V j d G l v b j E v U G F n Z T A w M S 8 l R D A l O T I l R D A l Q j g l R D A l Q j Q l R D A l Q j A l R D A l Q k I l R D A l Q j U l R D A l Q k Q l R D E l O T Y l M j A l R D A l Q j I l R D A l Q j U l R D E l O D A l R D E l O D U l R D A l Q k Q l R D E l O T Y l M j A l R D E l O D A l R D E l O E Y l R D A l Q j Q l R D A l Q k E l R D A l Q j g 8 L 0 l 0 Z W 1 Q Y X R o P j w v S X R l b U x v Y 2 F 0 a W 9 u P j x T d G F i b G V F b n R y a W V z L z 4 8 L 0 l 0 Z W 0 + P E l 0 Z W 0 + P E l 0 Z W 1 M b 2 N h d G l v b j 4 8 S X R l b V R 5 c G U + R m 9 y b X V s Y T w v S X R l b V R 5 c G U + P E l 0 Z W 1 Q Y X R o P l N l Y 3 R p b 2 4 x L 1 B h Z 2 U w M D E v J U Q w J T k y J U Q w J U I 4 J U Q w J U I 0 J U Q w J U I w J U Q w J U J C J U Q w J U I 1 J U Q w J U J E J U Q x J T k 2 J T I w J U Q x J T g x J U Q x J T g y J U Q w J U J F J U Q w J U I y J U Q w J U J G J U Q x J T g 2 J U Q x J T k 2 P C 9 J d G V t U G F 0 a D 4 8 L 0 l 0 Z W 1 M b 2 N h d G l v b j 4 8 U 3 R h Y m x l R W 5 0 c m l l c y 8 + P C 9 J d G V t P j x J d G V t P j x J d G V t T G 9 j Y X R p b 2 4 + P E l 0 Z W 1 U e X B l P k Z v c m 1 1 b G E 8 L 0 l 0 Z W 1 U e X B l P j x J d G V t U G F 0 a D 5 T Z W N 0 a W 9 u M S 9 Q Y W d l M D A x L y V E M C U 5 M i V E M C V C O C V E M C V C N C V E M C V C M C V E M C V C Q i V E M C V C N S V E M C V C R C V E M S U 5 N i U y M C V E M C V C R C V E M C V C O C V E M C V C N i V E M C V C R C V E M S U 5 N i U y M C V E M S U 4 M C V E M S U 4 R i V E M C V C N C V E M C V C Q S V E M C V C O D w v S X R l b V B h d G g + P C 9 J d G V t T G 9 j Y X R p b 2 4 + P F N 0 Y W J s Z U V u d H J p Z X M v P j w v S X R l b T 4 8 S X R l b T 4 8 S X R l b U x v Y 2 F 0 a W 9 u P j x J d G V t V H l w Z T 5 G b 3 J t d W x h P C 9 J d G V t V H l w Z T 4 8 S X R l b V B h d G g + U 2 V j d G l v b j E v U G F n Z T A w M S 8 l R D A l O T I l R D A l Q j g l R D A l Q j Q l R D A l Q j A l R D A l Q k I l R D A l Q j U l R D A l Q k Q l R D E l O T Y l M j A l R D A l Q k Q l R D A l Q j g l R D A l Q j Y l R D A l Q k Q l R D E l O T Y l M j A l R D E l O D A l R D E l O E Y l R D A l Q j Q l R D A l Q k E l R D A l Q j g x P C 9 J d G V t U G F 0 a D 4 8 L 0 l 0 Z W 1 M b 2 N h d G l v b j 4 8 U 3 R h Y m x l R W 5 0 c m l l c y 8 + P C 9 J d G V t P j x J d G V t P j x J d G V t T G 9 j Y X R p b 2 4 + P E l 0 Z W 1 U e X B l P k Z v c m 1 1 b G E 8 L 0 l 0 Z W 1 U e X B l P j x J d G V t U G F 0 a D 5 T Z W N 0 a W 9 u M S 9 Q Y W d l M D A x L y V E M C U 5 N y V E M C V C M C V E M C V C M y V E M C V C R S V E M C V C Q i V E M C V C R S V E M C V C M i V E M C V C Q S V E M C V C O C U y M C V E M C V C N y U y M C V E M C V C R i V E M S U 5 N i V E M C V C N C V E M C V C M i V E M C V C O C V E M S U 4 O S V E M C V C N S V E M C V C R C V E M C V C O C V E M C V C Q y U y M C V E M S U 4 M C V E M S U 5 N i V E M C V C M i V E M C V C R C V E M C V C N S V E M C V C Q z E 8 L 0 l 0 Z W 1 Q Y X R o P j w v S X R l b U x v Y 2 F 0 a W 9 u P j x T d G F i b G V F b n R y a W V z L z 4 8 L 0 l 0 Z W 0 + P E l 0 Z W 0 + P E l 0 Z W 1 M b 2 N h d G l v b j 4 8 S X R l b V R 5 c G U + R m 9 y b X V s Y T w v S X R l b V R 5 c G U + P E l 0 Z W 1 Q Y X R o P l N l Y 3 R p b 2 4 x L 1 B h Z 2 U w M D E v J U Q w J T k 3 J U Q w J U J D J U Q x J T k 2 J U Q w J U J E J U Q w J U I 1 J U Q w J U J E J U Q w J U I 4 J U Q w J U I 5 J T I w J U Q x J T g y J U Q w J U I 4 J U Q w J U J G M T w v S X R l b V B h d G g + P C 9 J d G V t T G 9 j Y X R p b 2 4 + P F N 0 Y W J s Z U V u d H J p Z X M v P j w v S X R l b T 4 8 S X R l b T 4 8 S X R l b U x v Y 2 F 0 a W 9 u P j x J d G V t V H l w Z T 5 G b 3 J t d W x h P C 9 J d G V t V H l w Z T 4 8 S X R l b V B h d G g + U 2 V j d G l v b j E v U G F n Z T A w M S U y M C g y K S 8 l R D A l O T Q l R D A l Q j Y l R D A l Q j U l R D E l O D A l R D A l Q j U l R D A l Q k I l R D A l Q k U 8 L 0 l 0 Z W 1 Q Y X R o P j w v S X R l b U x v Y 2 F 0 a W 9 u P j x T d G F i b G V F b n R y a W V z L z 4 8 L 0 l 0 Z W 0 + P E l 0 Z W 0 + P E l 0 Z W 1 M b 2 N h d G l v b j 4 8 S X R l b V R 5 c G U + R m 9 y b X V s Y T w v S X R l b V R 5 c G U + P E l 0 Z W 1 Q Y X R o P l N l Y 3 R p b 2 4 x L 1 B h Z 2 U w M D E l M j A o M i k v U G F n Z T E 8 L 0 l 0 Z W 1 Q Y X R o P j w v S X R l b U x v Y 2 F 0 a W 9 u P j x T d G F i b G V F b n R y a W V z L z 4 8 L 0 l 0 Z W 0 + P E l 0 Z W 0 + P E l 0 Z W 1 M b 2 N h d G l v b j 4 8 S X R l b V R 5 c G U + R m 9 y b X V s Y T w v S X R l b V R 5 c G U + P E l 0 Z W 1 Q Y X R o P l N l Y 3 R p b 2 4 x L 1 B h Z 2 U w M D E l M j A o M i k v J U Q w J T k 3 J U Q w J U I w J U Q w J U I z J U Q w J U J F J U Q w J U J C J U Q w J U J F J U Q w J U I y J U Q w J U J B J U Q w J U I 4 J T I w J U Q w J U I 3 J T I w J U Q w J U J G J U Q x J T k 2 J U Q w J U I 0 J U Q w J U I y J U Q w J U I 4 J U Q x J T g 5 J U Q w J U I 1 J U Q w J U J E J U Q w J U I 4 J U Q w J U J D J T I w J U Q x J T g w J U Q x J T k 2 J U Q w J U I y J U Q w J U J E J U Q w J U I 1 J U Q w J U J D P C 9 J d G V t U G F 0 a D 4 8 L 0 l 0 Z W 1 M b 2 N h d G l v b j 4 8 U 3 R h Y m x l R W 5 0 c m l l c y 8 + P C 9 J d G V t P j x J d G V t P j x J d G V t T G 9 j Y X R p b 2 4 + P E l 0 Z W 1 U e X B l P k Z v c m 1 1 b G E 8 L 0 l 0 Z W 1 U e X B l P j x J d G V t U G F 0 a D 5 T Z W N 0 a W 9 u M S 9 Q Y W d l M D A x J T I w K D I p L y V E M C U 5 N y V E M C V C Q y V E M S U 5 N i V E M C V C R C V E M C V C N S V E M C V C R C V E M C V C O C V E M C V C O S U y M C V E M S U 4 M i V E M C V C O C V E M C V C R j w v S X R l b V B h d G g + P C 9 J d G V t T G 9 j Y X R p b 2 4 + P F N 0 Y W J s Z U V u d H J p Z X M v P j w v S X R l b T 4 8 S X R l b T 4 8 S X R l b U x v Y 2 F 0 a W 9 u P j x J d G V t V H l w Z T 5 G b 3 J t d W x h P C 9 J d G V t V H l w Z T 4 8 S X R l b V B h d G g + U 2 V j d G l v b j E v U G F n Z T A w M S U y M C g y K S 8 l R D A l O T I l R D A l Q j g l R D A l Q j Q l R D A l Q j A l R D A l Q k I l R D A l Q j U l R D A l Q k Q l R D E l O T Y l M j A l R D A l Q k Y l R D E l O D M l R D E l O D E l R D E l O D I l R D E l O T Y l M j A l R D E l O D A l R D E l O E Y l R D A l Q j Q l R D A l Q k E l R D A l Q j g 8 L 0 l 0 Z W 1 Q Y X R o P j w v S X R l b U x v Y 2 F 0 a W 9 u P j x T d G F i b G V F b n R y a W V z L z 4 8 L 0 l 0 Z W 0 + P E l 0 Z W 0 + P E l 0 Z W 1 M b 2 N h d G l v b j 4 8 S X R l b V R 5 c G U + R m 9 y b X V s Y T w v S X R l b V R 5 c G U + P E l 0 Z W 1 Q Y X R o P l N l Y 3 R p b 2 4 x L 1 B h Z 2 U w M D E l M j A o M i k v J U Q w J T k y J U Q w J U I 4 J U Q w J U I 0 J U Q w J U I w J U Q w J U J C J U Q w J U I 1 J U Q w J U J E J U Q x J T k 2 J T I w J U Q w J U I y J U Q w J U I 1 J U Q x J T g w J U Q x J T g 1 J U Q w J U J E J U Q x J T k 2 J T I w J U Q x J T g w J U Q x J T h G J U Q w J U I 0 J U Q w J U J B J U Q w J U I 4 P C 9 J d G V t U G F 0 a D 4 8 L 0 l 0 Z W 1 M b 2 N h d G l v b j 4 8 U 3 R h Y m x l R W 5 0 c m l l c y 8 + P C 9 J d G V t P j x J d G V t P j x J d G V t T G 9 j Y X R p b 2 4 + P E l 0 Z W 1 U e X B l P k Z v c m 1 1 b G E 8 L 0 l 0 Z W 1 U e X B l P j x J d G V t U G F 0 a D 5 T Z W N 0 a W 9 u M S 9 Q Y W d l M D A x J T I w K D I p L y V E M C U 5 M i V E M C V C O C V E M C V C N C V E M C V C M C V E M C V C Q i V E M C V C N S V E M C V C R C V E M S U 5 N i U y M C V E M S U 4 M S V E M S U 4 M i V E M C V C R S V E M C V C M i V E M C V C R i V E M S U 4 N i V E M S U 5 N j w v S X R l b V B h d G g + P C 9 J d G V t T G 9 j Y X R p b 2 4 + P F N 0 Y W J s Z U V u d H J p Z X M v P j w v S X R l b T 4 8 S X R l b T 4 8 S X R l b U x v Y 2 F 0 a W 9 u P j x J d G V t V H l w Z T 5 G b 3 J t d W x h P C 9 J d G V t V H l w Z T 4 8 S X R l b V B h d G g + U 2 V j d G l v b j E v U G F n Z T A w M S U y M C g y K S 8 l R D A l O T I l R D A l Q j g l R D A l Q j Q l R D A l Q j A l R D A l Q k I l R D A l Q j U l R D A l Q k Q l R D E l O T Y l M j A l R D A l Q k Q l R D A l Q j g l R D A l Q j Y l R D A l Q k Q l R D E l O T Y l M j A l R D E l O D A l R D E l O E Y l R D A l Q j Q l R D A l Q k E l R D A l Q j g 8 L 0 l 0 Z W 1 Q Y X R o P j w v S X R l b U x v Y 2 F 0 a W 9 u P j x T d G F i b G V F b n R y a W V z L z 4 8 L 0 l 0 Z W 0 + P E l 0 Z W 0 + P E l 0 Z W 1 M b 2 N h d G l v b j 4 8 S X R l b V R 5 c G U + R m 9 y b X V s Y T w v S X R l b V R 5 c G U + P E l 0 Z W 1 Q Y X R o P l N l Y 3 R p b 2 4 x L 1 B h Z 2 U w M D E l M j A o M i k v J U Q w J T k y J U Q w J U I 4 J U Q w J U I 0 J U Q w J U I w J U Q w J U J C J U Q w J U I 1 J U Q w J U J E J U Q x J T k 2 J T I w J U Q w J U J E J U Q w J U I 4 J U Q w J U I 2 J U Q w J U J E J U Q x J T k 2 J T I w J U Q x J T g w J U Q x J T h G J U Q w J U I 0 J U Q w J U J B J U Q w J U I 4 M T w v S X R l b V B h d G g + P C 9 J d G V t T G 9 j Y X R p b 2 4 + P F N 0 Y W J s Z U V u d H J p Z X M v P j w v S X R l b T 4 8 S X R l b T 4 8 S X R l b U x v Y 2 F 0 a W 9 u P j x J d G V t V H l w Z T 5 G b 3 J t d W x h P C 9 J d G V t V H l w Z T 4 8 S X R l b V B h d G g + U 2 V j d G l v b j E v U G F n Z T A w M S U y M C g y K S 8 l R D A l O T c l R D A l Q j A l R D A l Q j M l R D A l Q k U l R D A l Q k I l R D A l Q k U l R D A l Q j I l R D A l Q k E l R D A l Q j g l M j A l R D A l Q j c l M j A l R D A l Q k Y l R D E l O T Y l R D A l Q j Q l R D A l Q j I l R D A l Q j g l R D E l O D k l R D A l Q j U l R D A l Q k Q l R D A l Q j g l R D A l Q k M l M j A l R D E l O D A l R D E l O T Y l R D A l Q j I l R D A l Q k Q l R D A l Q j U l R D A l Q k M x P C 9 J d G V t U G F 0 a D 4 8 L 0 l 0 Z W 1 M b 2 N h d G l v b j 4 8 U 3 R h Y m x l R W 5 0 c m l l c y 8 + P C 9 J d G V t P j x J d G V t P j x J d G V t T G 9 j Y X R p b 2 4 + P E l 0 Z W 1 U e X B l P k Z v c m 1 1 b G E 8 L 0 l 0 Z W 1 U e X B l P j x J d G V t U G F 0 a D 5 T Z W N 0 a W 9 u M S 9 Q Y W d l M D A x J T I w K D I p L y V E M C U 5 N y V E M C V C Q y V E M S U 5 N i V E M C V C R C V E M C V C N S V E M C V C R C V E M C V C O C V E M C V C O S U y M C V E M S U 4 M i V E M C V C O C V E M C V C R j E 8 L 0 l 0 Z W 1 Q Y X R o P j w v S X R l b U x v Y 2 F 0 a W 9 u P j x T d G F i b G V F b n R y a W V z L z 4 8 L 0 l 0 Z W 0 + P E l 0 Z W 0 + P E l 0 Z W 1 M b 2 N h d G l v b j 4 8 S X R l b V R 5 c G U + R m 9 y b X V s Y T w v S X R l b V R 5 c G U + P E l 0 Z W 1 Q Y X R o P l N l Y 3 R p b 2 4 x L 1 B h Z 2 U w M D E v J U Q w J T k y J U Q w J U I 4 J U Q w J U I 0 J U Q w J U I w J U Q w J U J C J U Q w J U I 1 J U Q w J U J E J U Q x J T k 2 J T I w J U Q x J T g x J U Q x J T g y J U Q w J U J F J U Q w J U I y J U Q w J U J G J U Q x J T g 2 J U Q x J T k 2 M T w v S X R l b V B h d G g + P C 9 J d G V t T G 9 j Y X R p b 2 4 + P F N 0 Y W J s Z U V u d H J p Z X M v P j w v S X R l b T 4 8 S X R l b T 4 8 S X R l b U x v Y 2 F 0 a W 9 u P j x J d G V t V H l w Z T 5 G b 3 J t d W x h P C 9 J d G V t V H l w Z T 4 8 S X R l b V B h d G g + U 2 V j d G l v b j E v U G F n Z T A w M S U y M C g y K S 8 l R D A l O T I l R D A l Q j g l R D A l Q j Q l R D A l Q j A l R D A l Q k I l R D A l Q j U l R D A l Q k Q l R D E l O T Y l M j A l R D E l O D E l R D E l O D I l R D A l Q k U l R D A l Q j I l R D A l Q k Y l R D E l O D Y l R D E l O T Y x P C 9 J d G V t U G F 0 a D 4 8 L 0 l 0 Z W 1 M b 2 N h d G l v b j 4 8 U 3 R h Y m x l R W 5 0 c m l l c y 8 + P C 9 J d G V t P j x J d G V t P j x J d G V t T G 9 j Y X R p b 2 4 + P E l 0 Z W 1 U e X B l P k Z v c m 1 1 b G E 8 L 0 l 0 Z W 1 U e X B l P j x J d G V t U G F 0 a D 5 T Z W N 0 a W 9 u M S 9 Q Y W d l M D A x J T I w K D I p L y V E M C U 5 R i V E M C V C N S V E M S U 4 M C V E M C V C N S V E M C V C O S V E M C V C Q y V E M C V C N S V E M C V C R C V E M C V C R S V E M C V C M i V E M C V C M C V E M C V C R C V E M S U 5 N i U y M C V E M S U 4 M S V E M S U 4 M i V E M C V C R S V E M C V C M i V E M C V C R i V E M S U 4 N i V E M S U 5 N j w v S X R l b V B h d G g + P C 9 J d G V t T G 9 j Y X R p b 2 4 + P F N 0 Y W J s Z U V u d H J p Z X M v P j w v S X R l b T 4 8 S X R l b T 4 8 S X R l b U x v Y 2 F 0 a W 9 u P j x J d G V t V H l w Z T 5 G b 3 J t d W x h P C 9 J d G V t V H l w Z T 4 8 S X R l b V B h d G g + U 2 V j d G l v b j E v U G F n Z T A w M S 8 l R D A l O T Q l R D A l Q k U l R D A l Q j Q l R D A l Q j A l R D A l Q k Q l R D A l Q j g l R D A l Q j k l M j A l R D A l Q j c l R D A l Q j A l R D A l Q k Y l R D A l Q j g l R D E l O D I 8 L 0 l 0 Z W 1 Q Y X R o P j w v S X R l b U x v Y 2 F 0 a W 9 u P j x T d G F i b G V F b n R y a W V z L z 4 8 L 0 l 0 Z W 0 + P E l 0 Z W 0 + P E l 0 Z W 1 M b 2 N h d G l v b j 4 8 S X R l b V R 5 c G U + Q W x s R m 9 y b X V s Y X M 8 L 0 l 0 Z W 1 U e X B l P j x J d G V t U G F 0 a D 4 8 L 0 l 0 Z W 1 Q Y X R o P j w v S X R l b U x v Y 2 F 0 a W 9 u P j x T d G F i b G V F b n R y a W V z P j x F b n R y e S B U e X B l P S J R d W V y e U d y b 3 V w c y I g V m F s d W U 9 I n N B Q U F B Q U E 9 P S I v P j x F b n R y e S B U e X B l P S J S Z W x h d G l v b n N o a X B z I i B W Y W x 1 Z T 0 i c 0 F B Q U F B Q T 0 9 I i 8 + P C 9 T d G F i b G V F b n R y a W V z P j w v S X R l b T 4 8 L 0 l 0 Z W 1 z P j w v T G 9 j Y W x Q Y W N r Y W d l T W V 0 Y W R h d G F G a W x l P h Y A A A B Q S w U G A A A A A A A A A A A A A A A A A A A A A A A A 2 g A A A A E A A A D Q j J 3 f A R X R E Y x 6 A M B P w p f r A Q A A A C m C I G A A F 4 F B m J I x W U 0 S K r g A A A A A A g A A A A A A A 2 Y A A M A A A A A Q A A A A M l 4 N m o y T s v G S J 7 0 D M 1 J 5 O w A A A A A E g A A A o A A A A B A A A A B H r w H E V + 7 C f 1 5 Q p C m B Z 5 c L U A A A A J j s D g u H 0 3 1 n 9 P + G t S h + u Q J s 6 H o 4 8 J v v P T 9 i r K R E + e W b U X I I D C 9 Z v X h / K o G p l s / t 8 z r P + 6 B N R s 7 a o 2 c H q u B M D t y n Q + P r M 5 5 h h X x q s l D J I u z J F A A A A A R n W W + 8 1 a f E U e j 5 D Q d K J i s 6 4 5 l c < / D a t a M a s h u p > 
</file>

<file path=customXml/itemProps1.xml><?xml version="1.0" encoding="utf-8"?>
<ds:datastoreItem xmlns:ds="http://schemas.openxmlformats.org/officeDocument/2006/customXml" ds:itemID="{5A3176FF-E7D3-4616-A557-F93A276AE101}">
  <ds:schemaRefs>
    <ds:schemaRef ds:uri="http://schemas.microsoft.com/DataMashup"/>
  </ds:schemaRefs>
</ds:datastoreItem>
</file>

<file path=docMetadata/LabelInfo.xml><?xml version="1.0" encoding="utf-8"?>
<clbl:labelList xmlns:clbl="http://schemas.microsoft.com/office/2020/mipLabelMetadata">
  <clbl:label id="{8aebc165-46b7-4fdf-ae88-da9a4a0fb142}" enabled="0" method="" siteId="{8aebc165-46b7-4fdf-ae88-da9a4a0fb14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іпотека</vt:lpstr>
      <vt:lpstr>іпотека!Область_друку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ygizatullin</dc:creator>
  <cp:lastModifiedBy>Людмила Волковська</cp:lastModifiedBy>
  <cp:lastPrinted>2022-02-08T12:59:45Z</cp:lastPrinted>
  <dcterms:created xsi:type="dcterms:W3CDTF">2021-09-06T14:27:01Z</dcterms:created>
  <dcterms:modified xsi:type="dcterms:W3CDTF">2024-09-23T07:16:14Z</dcterms:modified>
</cp:coreProperties>
</file>